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Калькуляция ХВ" sheetId="1" r:id="rId1"/>
    <sheet name="Калькуляция ВО" sheetId="2" r:id="rId2"/>
    <sheet name="ПП ВС ВО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<sst xmlns="http://schemas.openxmlformats.org/spreadsheetml/2006/main" count="410" uniqueCount="134">
  <si>
    <t xml:space="preserve">Наименование организации </t>
  </si>
  <si>
    <t>Проект тарифа на холодную воду</t>
  </si>
  <si>
    <t xml:space="preserve">№ п/п </t>
  </si>
  <si>
    <t>Показатель</t>
  </si>
  <si>
    <t>1.</t>
  </si>
  <si>
    <t>1.1.</t>
  </si>
  <si>
    <t>Прямые расходы</t>
  </si>
  <si>
    <t>Электроэнергия</t>
  </si>
  <si>
    <t>Амортизация</t>
  </si>
  <si>
    <t>Аренда основного оборудования</t>
  </si>
  <si>
    <t>Текущий ремонт и ТО</t>
  </si>
  <si>
    <t>Капитальный ремонт</t>
  </si>
  <si>
    <t>Затраты на оплату труда</t>
  </si>
  <si>
    <t>Отчисления на социальные нужды</t>
  </si>
  <si>
    <t>Покупная вода</t>
  </si>
  <si>
    <t>Услуги по транспортированию неочищенной воды, оказываемые сторонними организациями</t>
  </si>
  <si>
    <t>Цеховые расходы</t>
  </si>
  <si>
    <t>Прочие прямые расходы</t>
  </si>
  <si>
    <t>1.2.</t>
  </si>
  <si>
    <t>Косвенные (прочие)  расходы</t>
  </si>
  <si>
    <t>Подъем воды (РПВ)</t>
  </si>
  <si>
    <t>Очистка воды (РОВ)</t>
  </si>
  <si>
    <t>2.</t>
  </si>
  <si>
    <t>Услуги холодного водоснабжения по очистке воды, оказываемые сторонними организациями</t>
  </si>
  <si>
    <t>3.</t>
  </si>
  <si>
    <t>Транвпортирование воды (РТВ)</t>
  </si>
  <si>
    <t>Услуги холодного водоснабжения по транспортированию воды, оказываемые сторонними организациями</t>
  </si>
  <si>
    <t>2.1.</t>
  </si>
  <si>
    <t>2.2.</t>
  </si>
  <si>
    <t>3.1.</t>
  </si>
  <si>
    <t>3.2.</t>
  </si>
  <si>
    <t>Материалы (хим реагенты)</t>
  </si>
  <si>
    <t>Теплоэнергия</t>
  </si>
  <si>
    <t>план</t>
  </si>
  <si>
    <t>Ожидаемый результат</t>
  </si>
  <si>
    <t>Прибыль (убытки)</t>
  </si>
  <si>
    <t>НВВ</t>
  </si>
  <si>
    <t>4.</t>
  </si>
  <si>
    <t>5.</t>
  </si>
  <si>
    <t>Итого себестоимость</t>
  </si>
  <si>
    <t>6.</t>
  </si>
  <si>
    <t>Реализация товаров (услуг)</t>
  </si>
  <si>
    <t>в том числе населению</t>
  </si>
  <si>
    <t>ЭОТ (без НДС или НДС не облагается)</t>
  </si>
  <si>
    <t>7.</t>
  </si>
  <si>
    <t>ЭОТ (с НДС )</t>
  </si>
  <si>
    <t>факт</t>
  </si>
  <si>
    <t>уд. Вес, %</t>
  </si>
  <si>
    <t>Ед. изм.</t>
  </si>
  <si>
    <t>руб./куб.м</t>
  </si>
  <si>
    <t xml:space="preserve">регулируемый период </t>
  </si>
  <si>
    <t>указать</t>
  </si>
  <si>
    <t>Наименование ОКК</t>
  </si>
  <si>
    <t>проект СГРЦиТ</t>
  </si>
  <si>
    <t>план ОКК</t>
  </si>
  <si>
    <t>тыс. руб.</t>
  </si>
  <si>
    <t>Всего себестоимость</t>
  </si>
  <si>
    <t>спр</t>
  </si>
  <si>
    <t>тыс. м.куб</t>
  </si>
  <si>
    <t>(спр. рентабельность)</t>
  </si>
  <si>
    <t>%</t>
  </si>
  <si>
    <t>руб.</t>
  </si>
  <si>
    <t>Проект тарифа на водоотведение</t>
  </si>
  <si>
    <t>Прием (перекачка) и транспортирование стоков (РПС)</t>
  </si>
  <si>
    <t>Услуги по транспортированию стоков, оказываемые сторонними организациями</t>
  </si>
  <si>
    <t>Очистка стоков и утилизация сточной жидкости (РОС)</t>
  </si>
  <si>
    <t>Услуги по очистке стоков и утилизации сточной жидкости, оказываемые сторонними организациями</t>
  </si>
  <si>
    <t>Утилизация осадка и его захоронение (РУО)</t>
  </si>
  <si>
    <t>Услуги по утилизации осадка, оказываемые сторонними организациями</t>
  </si>
  <si>
    <t>Таблица 1 Приозводственная программа в сфере водоснабжения</t>
  </si>
  <si>
    <t>примечание</t>
  </si>
  <si>
    <t>Наименование работ (ч. 2 Производственной программы)</t>
  </si>
  <si>
    <t>Показатели</t>
  </si>
  <si>
    <t>1</t>
  </si>
  <si>
    <t>2</t>
  </si>
  <si>
    <t>Добыча воды</t>
  </si>
  <si>
    <t>Получено воды со стороны</t>
  </si>
  <si>
    <t>Расход на собственные нужды</t>
  </si>
  <si>
    <t>Подано воды в сеть</t>
  </si>
  <si>
    <t>Неучтенные расходы воды и потери</t>
  </si>
  <si>
    <t>то же, в % от поданной в сеть воды</t>
  </si>
  <si>
    <t>Отпуск воды, всего</t>
  </si>
  <si>
    <t>в том числе: - населению</t>
  </si>
  <si>
    <t xml:space="preserve">                    -объектам социальной сферы</t>
  </si>
  <si>
    <t xml:space="preserve">                    -прочие</t>
  </si>
  <si>
    <t>ч. 1</t>
  </si>
  <si>
    <t xml:space="preserve">Объем отведенных стоков    </t>
  </si>
  <si>
    <t xml:space="preserve">Внутрихозяйственный оборот       </t>
  </si>
  <si>
    <t xml:space="preserve">Объем отведенных стоков,   </t>
  </si>
  <si>
    <t xml:space="preserve">пропущенный через очистные сооружения                 </t>
  </si>
  <si>
    <t xml:space="preserve">Объем реализации товаров и услуг, в том числе по потребителям:              </t>
  </si>
  <si>
    <t xml:space="preserve">- населению              </t>
  </si>
  <si>
    <t xml:space="preserve">- бюджетным потребителям </t>
  </si>
  <si>
    <t xml:space="preserve">- прочим потребителям    </t>
  </si>
  <si>
    <t>Таблица 2. Приозводственная программа в сфере водоснабжения</t>
  </si>
  <si>
    <t>Таблица 3. Производственная программа в сфере водоотведения</t>
  </si>
  <si>
    <t>Таблица 4. Производственная программа в сфере водоотведения</t>
  </si>
  <si>
    <t>Таблица 1. Приозводственная программа в сфере водоснабжения</t>
  </si>
  <si>
    <t>Таблица 2 Приозводственная программа в сфере водоснабжения</t>
  </si>
  <si>
    <t xml:space="preserve">тыс. куб.м  </t>
  </si>
  <si>
    <t>ч. 2</t>
  </si>
  <si>
    <t>План мероприятий по повышению эффективности</t>
  </si>
  <si>
    <t>деятельности организации коммунального комплекса</t>
  </si>
  <si>
    <t>в сфере водоснабжения</t>
  </si>
  <si>
    <t xml:space="preserve">Ожидаемый эффект    </t>
  </si>
  <si>
    <t xml:space="preserve">% </t>
  </si>
  <si>
    <t xml:space="preserve">1. </t>
  </si>
  <si>
    <t xml:space="preserve">2. </t>
  </si>
  <si>
    <t xml:space="preserve">Срок реализации  мероприятия,  лет     </t>
  </si>
  <si>
    <t xml:space="preserve">Наименование мероприятия  </t>
  </si>
  <si>
    <t>Финансовые потребности  на реализацию мероприятия, тыс. руб.</t>
  </si>
  <si>
    <t>наименование показателя</t>
  </si>
  <si>
    <t>в сфере водоотведения</t>
  </si>
  <si>
    <t>подъм воды</t>
  </si>
  <si>
    <t>очистка воды</t>
  </si>
  <si>
    <t>троанс воды</t>
  </si>
  <si>
    <t>прямые для цеховых и косвенных расходов</t>
  </si>
  <si>
    <t>2012 год</t>
  </si>
  <si>
    <t>факт 3 мес.</t>
  </si>
  <si>
    <t>2013 год</t>
  </si>
  <si>
    <t>ООО "Тепловик-1"</t>
  </si>
  <si>
    <t>2014 год</t>
  </si>
  <si>
    <t>факт 9 мес.</t>
  </si>
  <si>
    <t>замена насосов на скважинах</t>
  </si>
  <si>
    <t>экономия эл.энергии</t>
  </si>
  <si>
    <t>замена задвижек на водоводе</t>
  </si>
  <si>
    <t>уменьшение потерь воды</t>
  </si>
  <si>
    <t>ремонт скважины №11</t>
  </si>
  <si>
    <t>ремонт скважины №17</t>
  </si>
  <si>
    <t>замена пожарных гидрантов</t>
  </si>
  <si>
    <t>ливневые</t>
  </si>
  <si>
    <t>замена насосов КНС байконур</t>
  </si>
  <si>
    <t>замена задвижек КНС Железнодорожная</t>
  </si>
  <si>
    <t>замена насосов КНС Железнодорожная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</si>
</sst>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34" borderId="0" xfId="0" applyFill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35" borderId="19" xfId="0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35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35" borderId="19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/>
    </xf>
    <xf numFmtId="0" fontId="2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2" fontId="0" fillId="36" borderId="19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0" fillId="37" borderId="19" xfId="0" applyNumberForma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9" borderId="0" xfId="0" applyFill="1" applyAlignment="1">
      <alignment wrapText="1"/>
    </xf>
    <xf numFmtId="0" fontId="0" fillId="39" borderId="19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0" xfId="0" applyFill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2" fontId="0" fillId="40" borderId="24" xfId="0" applyNumberFormat="1" applyFill="1" applyBorder="1" applyAlignment="1">
      <alignment horizontal="center" vertical="center" wrapText="1"/>
    </xf>
    <xf numFmtId="2" fontId="0" fillId="40" borderId="25" xfId="0" applyNumberFormat="1" applyFill="1" applyBorder="1" applyAlignment="1">
      <alignment horizontal="center" vertical="center" wrapText="1"/>
    </xf>
    <xf numFmtId="2" fontId="0" fillId="40" borderId="26" xfId="0" applyNumberFormat="1" applyFill="1" applyBorder="1" applyAlignment="1">
      <alignment horizontal="center" vertical="center" wrapText="1"/>
    </xf>
    <xf numFmtId="2" fontId="0" fillId="37" borderId="24" xfId="0" applyNumberFormat="1" applyFill="1" applyBorder="1" applyAlignment="1">
      <alignment horizontal="center" vertical="center" wrapText="1"/>
    </xf>
    <xf numFmtId="2" fontId="0" fillId="37" borderId="25" xfId="0" applyNumberFormat="1" applyFill="1" applyBorder="1" applyAlignment="1">
      <alignment horizontal="center" vertical="center" wrapText="1"/>
    </xf>
    <xf numFmtId="2" fontId="0" fillId="37" borderId="26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7" fillId="0" borderId="19" xfId="0" applyFont="1" applyBorder="1" applyAlignment="1">
      <alignment vertical="top" wrapText="1"/>
    </xf>
    <xf numFmtId="0" fontId="7" fillId="0" borderId="27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/>
    </xf>
    <xf numFmtId="0" fontId="7" fillId="0" borderId="15" xfId="0" applyFont="1" applyBorder="1" applyAlignment="1">
      <alignment vertical="top" wrapText="1"/>
    </xf>
    <xf numFmtId="0" fontId="0" fillId="41" borderId="32" xfId="0" applyFill="1" applyBorder="1" applyAlignment="1">
      <alignment/>
    </xf>
    <xf numFmtId="0" fontId="7" fillId="41" borderId="32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8" fillId="41" borderId="33" xfId="0" applyFont="1" applyFill="1" applyBorder="1" applyAlignment="1">
      <alignment horizontal="center" vertical="top" wrapText="1"/>
    </xf>
    <xf numFmtId="0" fontId="8" fillId="41" borderId="33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28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top" wrapText="1"/>
    </xf>
    <xf numFmtId="0" fontId="8" fillId="41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19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35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2" fontId="0" fillId="0" borderId="19" xfId="0" applyNumberFormat="1" applyBorder="1" applyAlignment="1">
      <alignment wrapText="1"/>
    </xf>
    <xf numFmtId="0" fontId="11" fillId="0" borderId="19" xfId="0" applyFont="1" applyBorder="1" applyAlignment="1">
      <alignment wrapText="1"/>
    </xf>
    <xf numFmtId="2" fontId="0" fillId="0" borderId="19" xfId="0" applyNumberFormat="1" applyBorder="1" applyAlignment="1">
      <alignment/>
    </xf>
    <xf numFmtId="2" fontId="3" fillId="0" borderId="19" xfId="0" applyNumberFormat="1" applyFont="1" applyBorder="1" applyAlignment="1">
      <alignment wrapText="1"/>
    </xf>
    <xf numFmtId="0" fontId="2" fillId="42" borderId="15" xfId="0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center" wrapText="1"/>
    </xf>
    <xf numFmtId="0" fontId="0" fillId="39" borderId="0" xfId="0" applyFill="1" applyAlignment="1">
      <alignment horizontal="center" wrapText="1"/>
    </xf>
    <xf numFmtId="0" fontId="0" fillId="39" borderId="27" xfId="0" applyFill="1" applyBorder="1" applyAlignment="1">
      <alignment wrapText="1"/>
    </xf>
    <xf numFmtId="0" fontId="0" fillId="0" borderId="27" xfId="0" applyBorder="1" applyAlignment="1">
      <alignment/>
    </xf>
    <xf numFmtId="0" fontId="0" fillId="39" borderId="19" xfId="0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2" fontId="2" fillId="0" borderId="19" xfId="0" applyNumberFormat="1" applyFont="1" applyBorder="1" applyAlignment="1">
      <alignment wrapText="1"/>
    </xf>
    <xf numFmtId="2" fontId="0" fillId="37" borderId="19" xfId="0" applyNumberFormat="1" applyFill="1" applyBorder="1" applyAlignment="1">
      <alignment horizontal="center" vertical="center" wrapText="1"/>
    </xf>
    <xf numFmtId="2" fontId="0" fillId="36" borderId="19" xfId="0" applyNumberFormat="1" applyFill="1" applyBorder="1" applyAlignment="1">
      <alignment horizontal="center" vertical="center" wrapText="1"/>
    </xf>
    <xf numFmtId="2" fontId="0" fillId="37" borderId="40" xfId="0" applyNumberFormat="1" applyFill="1" applyBorder="1" applyAlignment="1">
      <alignment horizontal="center" vertical="center" wrapText="1"/>
    </xf>
    <xf numFmtId="2" fontId="0" fillId="37" borderId="41" xfId="0" applyNumberFormat="1" applyFill="1" applyBorder="1" applyAlignment="1">
      <alignment horizontal="center" vertical="center" wrapText="1"/>
    </xf>
    <xf numFmtId="2" fontId="0" fillId="37" borderId="42" xfId="0" applyNumberFormat="1" applyFill="1" applyBorder="1" applyAlignment="1">
      <alignment horizontal="center" vertical="center" wrapText="1"/>
    </xf>
    <xf numFmtId="2" fontId="0" fillId="37" borderId="43" xfId="0" applyNumberFormat="1" applyFill="1" applyBorder="1" applyAlignment="1">
      <alignment horizontal="center" vertical="center" wrapText="1"/>
    </xf>
    <xf numFmtId="2" fontId="0" fillId="37" borderId="44" xfId="0" applyNumberFormat="1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2" fontId="0" fillId="37" borderId="37" xfId="0" applyNumberFormat="1" applyFill="1" applyBorder="1" applyAlignment="1">
      <alignment horizontal="center" vertical="center" wrapText="1"/>
    </xf>
    <xf numFmtId="2" fontId="0" fillId="37" borderId="28" xfId="0" applyNumberFormat="1" applyFill="1" applyBorder="1" applyAlignment="1">
      <alignment horizontal="center" vertical="center" wrapText="1"/>
    </xf>
    <xf numFmtId="2" fontId="0" fillId="37" borderId="29" xfId="0" applyNumberFormat="1" applyFill="1" applyBorder="1" applyAlignment="1">
      <alignment horizontal="center" vertical="center" wrapText="1"/>
    </xf>
    <xf numFmtId="2" fontId="0" fillId="40" borderId="40" xfId="0" applyNumberFormat="1" applyFill="1" applyBorder="1" applyAlignment="1">
      <alignment horizontal="center" vertical="center" wrapText="1"/>
    </xf>
    <xf numFmtId="2" fontId="0" fillId="40" borderId="41" xfId="0" applyNumberFormat="1" applyFill="1" applyBorder="1" applyAlignment="1">
      <alignment horizontal="center" vertical="center" wrapText="1"/>
    </xf>
    <xf numFmtId="2" fontId="0" fillId="40" borderId="42" xfId="0" applyNumberFormat="1" applyFill="1" applyBorder="1" applyAlignment="1">
      <alignment horizontal="center" vertical="center" wrapText="1"/>
    </xf>
    <xf numFmtId="2" fontId="0" fillId="40" borderId="43" xfId="0" applyNumberFormat="1" applyFill="1" applyBorder="1" applyAlignment="1">
      <alignment horizontal="center" vertical="center" wrapText="1"/>
    </xf>
    <xf numFmtId="2" fontId="0" fillId="40" borderId="44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0" fillId="40" borderId="37" xfId="0" applyNumberFormat="1" applyFill="1" applyBorder="1" applyAlignment="1">
      <alignment horizontal="center" vertical="center" wrapText="1"/>
    </xf>
    <xf numFmtId="2" fontId="0" fillId="40" borderId="28" xfId="0" applyNumberFormat="1" applyFill="1" applyBorder="1" applyAlignment="1">
      <alignment horizontal="center" vertical="center" wrapText="1"/>
    </xf>
    <xf numFmtId="2" fontId="0" fillId="40" borderId="29" xfId="0" applyNumberForma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2" fontId="0" fillId="37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173" fontId="0" fillId="0" borderId="19" xfId="0" applyNumberFormat="1" applyBorder="1" applyAlignment="1">
      <alignment/>
    </xf>
    <xf numFmtId="164" fontId="0" fillId="0" borderId="19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2" fontId="0" fillId="36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2" fontId="0" fillId="37" borderId="40" xfId="0" applyNumberFormat="1" applyFont="1" applyFill="1" applyBorder="1" applyAlignment="1">
      <alignment horizontal="center" vertical="center" wrapText="1"/>
    </xf>
    <xf numFmtId="2" fontId="0" fillId="37" borderId="41" xfId="0" applyNumberFormat="1" applyFont="1" applyFill="1" applyBorder="1" applyAlignment="1">
      <alignment horizontal="center" vertical="center" wrapText="1"/>
    </xf>
    <xf numFmtId="2" fontId="0" fillId="40" borderId="40" xfId="0" applyNumberFormat="1" applyFont="1" applyFill="1" applyBorder="1" applyAlignment="1">
      <alignment horizontal="center" vertical="center" wrapText="1"/>
    </xf>
    <xf numFmtId="2" fontId="0" fillId="40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72;&#1088;&#1080;&#1092;&#1099;\47%20&#1087;&#1088;&#1086;&#1077;&#1082;&#1090;%20&#1090;&#1072;&#1088;&#1080;&#1092;&#1072;%20&#1042;&#1054;,%20&#1042;&#1057;%202014%20&#1058;&#1077;&#1087;&#1083;&#1086;&#1074;&#1080;&#108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</sheetNames>
    <sheetDataSet>
      <sheetData sheetId="4">
        <row r="19">
          <cell r="D19">
            <v>1607.62</v>
          </cell>
          <cell r="E19">
            <v>942</v>
          </cell>
          <cell r="F19">
            <v>997.8</v>
          </cell>
          <cell r="G19">
            <v>212.7</v>
          </cell>
          <cell r="H19">
            <v>938</v>
          </cell>
          <cell r="I19">
            <v>943</v>
          </cell>
        </row>
        <row r="20">
          <cell r="D20">
            <v>1107.04</v>
          </cell>
          <cell r="E20">
            <v>703</v>
          </cell>
          <cell r="F20">
            <v>678.4</v>
          </cell>
          <cell r="G20">
            <v>172.5</v>
          </cell>
          <cell r="H20">
            <v>700</v>
          </cell>
          <cell r="I20">
            <v>703</v>
          </cell>
        </row>
        <row r="75">
          <cell r="D75">
            <v>2674</v>
          </cell>
          <cell r="E75">
            <v>552</v>
          </cell>
          <cell r="F75">
            <v>1597.5</v>
          </cell>
          <cell r="G75">
            <v>0</v>
          </cell>
          <cell r="H75">
            <v>561.2</v>
          </cell>
          <cell r="I75">
            <v>1597.5</v>
          </cell>
        </row>
        <row r="76">
          <cell r="D76">
            <v>1020.5</v>
          </cell>
          <cell r="E76">
            <v>552</v>
          </cell>
          <cell r="F76">
            <v>570.5</v>
          </cell>
          <cell r="H76">
            <v>380.3</v>
          </cell>
          <cell r="I76">
            <v>570.5</v>
          </cell>
        </row>
      </sheetData>
      <sheetData sheetId="5">
        <row r="46">
          <cell r="D46">
            <v>2533.608</v>
          </cell>
          <cell r="E46">
            <v>2080.914368</v>
          </cell>
          <cell r="F46">
            <v>2873.65474486</v>
          </cell>
          <cell r="G46">
            <v>492.5900762</v>
          </cell>
          <cell r="H46">
            <v>2940.6373578000002</v>
          </cell>
          <cell r="I46">
            <v>3338.698558</v>
          </cell>
        </row>
        <row r="70">
          <cell r="D70">
            <v>0</v>
          </cell>
          <cell r="E70">
            <v>173.9</v>
          </cell>
          <cell r="F70">
            <v>49.300000000000004</v>
          </cell>
          <cell r="G70">
            <v>45.949999999999996</v>
          </cell>
          <cell r="H70">
            <v>183.7</v>
          </cell>
          <cell r="I70">
            <v>183.7</v>
          </cell>
        </row>
        <row r="97">
          <cell r="D97">
            <v>951.12</v>
          </cell>
          <cell r="E97">
            <v>951.12</v>
          </cell>
          <cell r="F97">
            <v>951.12</v>
          </cell>
          <cell r="G97">
            <v>230</v>
          </cell>
          <cell r="H97">
            <v>951.12</v>
          </cell>
          <cell r="I97">
            <v>951.12</v>
          </cell>
        </row>
        <row r="125">
          <cell r="D125">
            <v>550</v>
          </cell>
          <cell r="E125">
            <v>1055.365</v>
          </cell>
          <cell r="F125">
            <v>383</v>
          </cell>
          <cell r="G125">
            <v>0</v>
          </cell>
          <cell r="H125">
            <v>1145.36</v>
          </cell>
          <cell r="I125">
            <v>1344.76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1948.19</v>
          </cell>
        </row>
        <row r="183">
          <cell r="D183">
            <v>1262.9</v>
          </cell>
          <cell r="E183">
            <v>1264.27</v>
          </cell>
          <cell r="F183">
            <v>1304.7395999999999</v>
          </cell>
          <cell r="G183">
            <v>653.04</v>
          </cell>
          <cell r="H183">
            <v>1306.109</v>
          </cell>
          <cell r="I183">
            <v>1436.71</v>
          </cell>
        </row>
        <row r="190">
          <cell r="D190">
            <v>431.9118000000001</v>
          </cell>
          <cell r="E190">
            <v>381.80953999999997</v>
          </cell>
          <cell r="F190">
            <v>394.03135919999994</v>
          </cell>
          <cell r="G190">
            <v>197.21808</v>
          </cell>
          <cell r="H190">
            <v>394.444918</v>
          </cell>
          <cell r="I190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61">
          <cell r="D261">
            <v>1360.6374229762384</v>
          </cell>
          <cell r="E261">
            <v>0</v>
          </cell>
          <cell r="F261">
            <v>767.2839101013378</v>
          </cell>
          <cell r="G261">
            <v>0</v>
          </cell>
          <cell r="H261">
            <v>0</v>
          </cell>
          <cell r="I261">
            <v>0</v>
          </cell>
        </row>
        <row r="289">
          <cell r="D289">
            <v>1786.94</v>
          </cell>
          <cell r="E289">
            <v>475.5</v>
          </cell>
          <cell r="F289">
            <v>501.595</v>
          </cell>
          <cell r="G289">
            <v>0</v>
          </cell>
          <cell r="H289">
            <v>475.5</v>
          </cell>
          <cell r="I289">
            <v>475.5</v>
          </cell>
        </row>
        <row r="296">
          <cell r="D296">
            <v>1030.944484494563</v>
          </cell>
          <cell r="E296">
            <v>0</v>
          </cell>
          <cell r="F296">
            <v>815.060868072088</v>
          </cell>
          <cell r="G296">
            <v>19.987263403764064</v>
          </cell>
          <cell r="H296">
            <v>0</v>
          </cell>
          <cell r="I296">
            <v>0</v>
          </cell>
        </row>
      </sheetData>
      <sheetData sheetId="6">
        <row r="68">
          <cell r="D68">
            <v>0</v>
          </cell>
          <cell r="E68">
            <v>27</v>
          </cell>
          <cell r="F68">
            <v>0</v>
          </cell>
          <cell r="G68">
            <v>0</v>
          </cell>
          <cell r="H68">
            <v>0</v>
          </cell>
          <cell r="I68">
            <v>29.7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39">
          <cell r="D339">
            <v>0</v>
          </cell>
          <cell r="E339">
            <v>0</v>
          </cell>
          <cell r="F339">
            <v>50</v>
          </cell>
          <cell r="G339">
            <v>0</v>
          </cell>
          <cell r="H339">
            <v>50</v>
          </cell>
          <cell r="I339">
            <v>50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</sheetData>
      <sheetData sheetId="7">
        <row r="48">
          <cell r="D48">
            <v>2246.778</v>
          </cell>
          <cell r="E48">
            <v>2754.9896251</v>
          </cell>
          <cell r="F48">
            <v>1294.76016</v>
          </cell>
          <cell r="G48">
            <v>661.8464088000001</v>
          </cell>
          <cell r="H48">
            <v>2750.8002880000004</v>
          </cell>
          <cell r="I48">
            <v>3134.5269472</v>
          </cell>
        </row>
        <row r="75">
          <cell r="D75">
            <v>0</v>
          </cell>
          <cell r="E75">
            <v>136.65</v>
          </cell>
          <cell r="F75">
            <v>144.5</v>
          </cell>
          <cell r="G75">
            <v>36.52</v>
          </cell>
          <cell r="H75">
            <v>147.35</v>
          </cell>
          <cell r="I75">
            <v>147.35</v>
          </cell>
        </row>
        <row r="102">
          <cell r="D102">
            <v>1327.72</v>
          </cell>
          <cell r="E102">
            <v>1327.72</v>
          </cell>
          <cell r="F102">
            <v>327.72</v>
          </cell>
          <cell r="G102">
            <v>0</v>
          </cell>
          <cell r="H102">
            <v>1327.72</v>
          </cell>
          <cell r="I102">
            <v>1327.72</v>
          </cell>
        </row>
        <row r="129">
          <cell r="D129">
            <v>753.8</v>
          </cell>
          <cell r="E129">
            <v>656.4000000000001</v>
          </cell>
          <cell r="F129">
            <v>602.5</v>
          </cell>
          <cell r="G129">
            <v>105</v>
          </cell>
          <cell r="H129">
            <v>1235.99</v>
          </cell>
          <cell r="I129">
            <v>1583.5009999999997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87">
          <cell r="D187">
            <v>723.5</v>
          </cell>
          <cell r="E187">
            <v>922.45</v>
          </cell>
          <cell r="F187">
            <v>755.34</v>
          </cell>
          <cell r="G187">
            <v>464.37</v>
          </cell>
          <cell r="H187">
            <v>928.7900000000001</v>
          </cell>
          <cell r="I187">
            <v>1021.5999999999999</v>
          </cell>
        </row>
        <row r="194">
          <cell r="D194">
            <v>247.437</v>
          </cell>
          <cell r="E194">
            <v>278.5799</v>
          </cell>
          <cell r="F194">
            <v>228.11268</v>
          </cell>
          <cell r="G194">
            <v>140.23973999999998</v>
          </cell>
          <cell r="H194">
            <v>280.49458000000004</v>
          </cell>
          <cell r="I194">
            <v>308.5232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4">
          <cell r="D234">
            <v>779.4925770237617</v>
          </cell>
          <cell r="E234">
            <v>0</v>
          </cell>
          <cell r="F234">
            <v>444.1960898986622</v>
          </cell>
          <cell r="G234">
            <v>0</v>
          </cell>
          <cell r="H234">
            <v>0</v>
          </cell>
          <cell r="I234">
            <v>0</v>
          </cell>
        </row>
        <row r="262">
          <cell r="D262">
            <v>2089.05</v>
          </cell>
          <cell r="E262">
            <v>15</v>
          </cell>
          <cell r="F262">
            <v>326.006</v>
          </cell>
          <cell r="G262">
            <v>3.7</v>
          </cell>
          <cell r="H262">
            <v>326.006</v>
          </cell>
          <cell r="I262">
            <v>358.6</v>
          </cell>
        </row>
        <row r="269">
          <cell r="D269">
            <v>590.6155155054369</v>
          </cell>
          <cell r="E269">
            <v>0</v>
          </cell>
          <cell r="F269">
            <v>471.85513192791194</v>
          </cell>
          <cell r="G269">
            <v>14.212736596235942</v>
          </cell>
          <cell r="H269">
            <v>0</v>
          </cell>
          <cell r="I269">
            <v>0</v>
          </cell>
        </row>
      </sheetData>
      <sheetData sheetId="8">
        <row r="44">
          <cell r="D44">
            <v>604.086</v>
          </cell>
          <cell r="E44">
            <v>568.6975871</v>
          </cell>
          <cell r="F44">
            <v>676.9422</v>
          </cell>
          <cell r="G44">
            <v>163.0872604</v>
          </cell>
          <cell r="H44">
            <v>684.9621712</v>
          </cell>
          <cell r="I44">
            <v>753.4496664</v>
          </cell>
        </row>
        <row r="71">
          <cell r="D71">
            <v>0</v>
          </cell>
          <cell r="E71">
            <v>138.41</v>
          </cell>
          <cell r="F71">
            <v>60.92</v>
          </cell>
          <cell r="G71">
            <v>37.18</v>
          </cell>
          <cell r="H71">
            <v>149.10999999999999</v>
          </cell>
          <cell r="I71">
            <v>149.10999999999999</v>
          </cell>
        </row>
        <row r="98">
          <cell r="D98">
            <v>8814.04</v>
          </cell>
          <cell r="E98">
            <v>0</v>
          </cell>
          <cell r="F98">
            <v>120</v>
          </cell>
          <cell r="G98">
            <v>0</v>
          </cell>
          <cell r="H98">
            <v>0</v>
          </cell>
          <cell r="I98">
            <v>120</v>
          </cell>
        </row>
        <row r="125">
          <cell r="D125">
            <v>0</v>
          </cell>
          <cell r="E125">
            <v>0</v>
          </cell>
          <cell r="F125">
            <v>691.5</v>
          </cell>
          <cell r="G125">
            <v>0</v>
          </cell>
          <cell r="H125">
            <v>691.5</v>
          </cell>
          <cell r="I125">
            <v>1187.575</v>
          </cell>
        </row>
        <row r="152">
          <cell r="D152">
            <v>0</v>
          </cell>
          <cell r="E152">
            <v>0</v>
          </cell>
          <cell r="F152">
            <v>2713.12</v>
          </cell>
          <cell r="G152">
            <v>0</v>
          </cell>
          <cell r="H152">
            <v>2713.12</v>
          </cell>
          <cell r="I152">
            <v>2013</v>
          </cell>
        </row>
        <row r="183">
          <cell r="D183">
            <v>1452.06</v>
          </cell>
          <cell r="E183">
            <v>2755.83</v>
          </cell>
          <cell r="F183">
            <v>1746.39</v>
          </cell>
          <cell r="G183">
            <v>1277.3000000000002</v>
          </cell>
          <cell r="H183">
            <v>2755.83</v>
          </cell>
          <cell r="I183">
            <v>2950.74</v>
          </cell>
        </row>
        <row r="190">
          <cell r="D190">
            <v>496.60452000000004</v>
          </cell>
          <cell r="E190">
            <v>832.2606599999999</v>
          </cell>
          <cell r="F190">
            <v>527.4097800000001</v>
          </cell>
          <cell r="G190">
            <v>385.74460000000005</v>
          </cell>
          <cell r="H190">
            <v>832.2606599999999</v>
          </cell>
          <cell r="I190">
            <v>891.1234799999999</v>
          </cell>
        </row>
        <row r="231">
          <cell r="D231">
            <v>1143.592280104712</v>
          </cell>
          <cell r="E231">
            <v>0</v>
          </cell>
          <cell r="F231">
            <v>991.3347358034127</v>
          </cell>
          <cell r="G231">
            <v>0</v>
          </cell>
          <cell r="H231">
            <v>0</v>
          </cell>
          <cell r="I231">
            <v>0</v>
          </cell>
        </row>
        <row r="258">
          <cell r="D258">
            <v>380.75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480.75</v>
          </cell>
        </row>
        <row r="266">
          <cell r="D266">
            <v>822.4782462746678</v>
          </cell>
          <cell r="E266">
            <v>0</v>
          </cell>
          <cell r="F266">
            <v>1053.0655414528642</v>
          </cell>
          <cell r="G266">
            <v>0</v>
          </cell>
          <cell r="H266">
            <v>0</v>
          </cell>
          <cell r="I266">
            <v>1125.9059023804518</v>
          </cell>
        </row>
      </sheetData>
      <sheetData sheetId="9"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304">
          <cell r="D304">
            <v>36773.6502</v>
          </cell>
          <cell r="E304">
            <v>0</v>
          </cell>
          <cell r="F304">
            <v>25336.35</v>
          </cell>
          <cell r="G304">
            <v>0</v>
          </cell>
          <cell r="H304">
            <v>12843.84</v>
          </cell>
          <cell r="I304">
            <v>27876.375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3672.7240976195485</v>
          </cell>
        </row>
      </sheetData>
      <sheetData sheetId="10"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</sheetData>
      <sheetData sheetId="13">
        <row r="109">
          <cell r="E109">
            <v>1765.3</v>
          </cell>
          <cell r="F109">
            <v>1354.9</v>
          </cell>
          <cell r="G109">
            <v>292.2</v>
          </cell>
          <cell r="H109">
            <v>54.59</v>
          </cell>
          <cell r="I109">
            <v>1646.78</v>
          </cell>
          <cell r="J109">
            <v>2197.5</v>
          </cell>
        </row>
        <row r="127">
          <cell r="E127">
            <v>1207</v>
          </cell>
          <cell r="F127">
            <v>0</v>
          </cell>
          <cell r="G127">
            <v>528.31</v>
          </cell>
          <cell r="H127">
            <v>0</v>
          </cell>
          <cell r="I127">
            <v>264.3</v>
          </cell>
          <cell r="J127">
            <v>1674.3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W123"/>
  <sheetViews>
    <sheetView zoomScale="85" zoomScaleNormal="85" zoomScalePageLayoutView="0" workbookViewId="0" topLeftCell="A31">
      <selection activeCell="F41" sqref="F41"/>
    </sheetView>
  </sheetViews>
  <sheetFormatPr defaultColWidth="9.00390625" defaultRowHeight="12.75"/>
  <cols>
    <col min="1" max="1" width="9.125" style="5" customWidth="1"/>
    <col min="2" max="2" width="27.625" style="0" customWidth="1"/>
    <col min="3" max="3" width="8.375" style="0" customWidth="1"/>
    <col min="7" max="9" width="0" style="0" hidden="1" customWidth="1"/>
  </cols>
  <sheetData>
    <row r="1" ht="12.75">
      <c r="A1" s="9" t="s">
        <v>52</v>
      </c>
    </row>
    <row r="2" spans="2:3" ht="15">
      <c r="B2" s="3" t="s">
        <v>120</v>
      </c>
      <c r="C2" s="3"/>
    </row>
    <row r="3" spans="2:15" ht="15.75">
      <c r="B3" s="2" t="s">
        <v>1</v>
      </c>
      <c r="C3" s="2"/>
      <c r="O3" s="10" t="s">
        <v>51</v>
      </c>
    </row>
    <row r="4" spans="1:23" s="41" customFormat="1" ht="12.75">
      <c r="A4" s="140" t="s">
        <v>2</v>
      </c>
      <c r="B4" s="140" t="s">
        <v>3</v>
      </c>
      <c r="C4" s="170" t="s">
        <v>48</v>
      </c>
      <c r="D4" s="140" t="s">
        <v>117</v>
      </c>
      <c r="E4" s="140"/>
      <c r="F4" s="140"/>
      <c r="G4" s="140"/>
      <c r="H4" s="140" t="s">
        <v>119</v>
      </c>
      <c r="I4" s="140"/>
      <c r="J4" s="140"/>
      <c r="K4" s="140"/>
      <c r="L4" s="140"/>
      <c r="M4" s="140"/>
      <c r="N4" s="140"/>
      <c r="O4" s="140" t="s">
        <v>121</v>
      </c>
      <c r="P4" s="140"/>
      <c r="Q4" s="140"/>
      <c r="R4" s="40"/>
      <c r="S4" s="40"/>
      <c r="T4" s="40"/>
      <c r="U4" s="40"/>
      <c r="V4" s="40"/>
      <c r="W4" s="40"/>
    </row>
    <row r="5" spans="1:23" s="41" customFormat="1" ht="51">
      <c r="A5" s="140"/>
      <c r="B5" s="140"/>
      <c r="C5" s="170"/>
      <c r="D5" s="39" t="s">
        <v>33</v>
      </c>
      <c r="E5" s="39" t="s">
        <v>46</v>
      </c>
      <c r="F5" s="39" t="s">
        <v>47</v>
      </c>
      <c r="G5" s="39" t="s">
        <v>49</v>
      </c>
      <c r="H5" s="39" t="s">
        <v>33</v>
      </c>
      <c r="I5" s="39" t="s">
        <v>118</v>
      </c>
      <c r="J5" s="39" t="s">
        <v>47</v>
      </c>
      <c r="K5" s="39" t="s">
        <v>49</v>
      </c>
      <c r="L5" s="39" t="s">
        <v>34</v>
      </c>
      <c r="M5" s="39" t="s">
        <v>47</v>
      </c>
      <c r="N5" s="39" t="s">
        <v>49</v>
      </c>
      <c r="O5" s="39" t="s">
        <v>54</v>
      </c>
      <c r="P5" s="39" t="s">
        <v>47</v>
      </c>
      <c r="Q5" s="39" t="s">
        <v>49</v>
      </c>
      <c r="R5" s="40"/>
      <c r="S5" s="40"/>
      <c r="T5" s="40"/>
      <c r="U5" s="40"/>
      <c r="V5" s="40"/>
      <c r="W5" s="40"/>
    </row>
    <row r="6" spans="1:17" ht="12.75" customHeight="1">
      <c r="A6" s="15" t="s">
        <v>4</v>
      </c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43" customFormat="1" ht="25.5">
      <c r="A7" s="28" t="s">
        <v>5</v>
      </c>
      <c r="B7" s="28" t="s">
        <v>6</v>
      </c>
      <c r="C7" s="29" t="s">
        <v>55</v>
      </c>
      <c r="D7" s="124">
        <f>SUM(D8:D18)</f>
        <v>8877.11722297624</v>
      </c>
      <c r="E7" s="124">
        <f>SUM(E8:E18)</f>
        <v>6382.878908000001</v>
      </c>
      <c r="F7" s="173">
        <f>E7/E$51</f>
        <v>0.5105621655346732</v>
      </c>
      <c r="G7" s="29">
        <f>E7/E$60</f>
        <v>6.7758799447983025</v>
      </c>
      <c r="H7" s="124">
        <f>SUM(H8:H18)</f>
        <v>7224.724614161338</v>
      </c>
      <c r="I7" s="124">
        <f>SUM(I8:I18)</f>
        <v>1618.7981562</v>
      </c>
      <c r="J7" s="173">
        <f>I7/I$51</f>
        <v>0.5282121345028211</v>
      </c>
      <c r="K7" s="29">
        <f>I7/I$60</f>
        <v>7.610710654442878</v>
      </c>
      <c r="L7" s="124">
        <f>SUM(L8:L18)</f>
        <v>7396.871275799999</v>
      </c>
      <c r="M7" s="173">
        <f>L7/L$51</f>
        <v>0.5121060603590294</v>
      </c>
      <c r="N7" s="29">
        <f>L7/L$60</f>
        <v>7.885790272707888</v>
      </c>
      <c r="O7" s="124">
        <f>SUM(O8:O18)</f>
        <v>9678.678558</v>
      </c>
      <c r="P7" s="173">
        <f>O7/O$51</f>
        <v>0.5486717111908266</v>
      </c>
      <c r="Q7" s="29">
        <f>O7/O$60</f>
        <v>10.26371002969247</v>
      </c>
    </row>
    <row r="8" spans="1:17" s="43" customFormat="1" ht="12.75" customHeight="1">
      <c r="A8" s="28"/>
      <c r="B8" s="28" t="s">
        <v>7</v>
      </c>
      <c r="C8" s="29" t="s">
        <v>55</v>
      </c>
      <c r="D8" s="29">
        <f>'[1]Подъем воды'!D46</f>
        <v>2533.608</v>
      </c>
      <c r="E8" s="29">
        <f>'[1]Подъем воды'!E46</f>
        <v>2080.914368</v>
      </c>
      <c r="F8" s="173">
        <f aca="true" t="shared" si="0" ref="F8:F49">E8/E$51</f>
        <v>0.1664509324603806</v>
      </c>
      <c r="G8" s="29">
        <f aca="true" t="shared" si="1" ref="G8:G19">E8/E$60</f>
        <v>2.209038607218684</v>
      </c>
      <c r="H8" s="29">
        <f>'[1]Подъем воды'!F46</f>
        <v>2873.65474486</v>
      </c>
      <c r="I8" s="29">
        <f>'[1]Подъем воды'!G46</f>
        <v>492.5900762</v>
      </c>
      <c r="J8" s="173">
        <f aca="true" t="shared" si="2" ref="J8:J51">I8/I$51</f>
        <v>0.1607316233886067</v>
      </c>
      <c r="K8" s="29">
        <f aca="true" t="shared" si="3" ref="K8:K19">I8/I$60</f>
        <v>2.315891284438176</v>
      </c>
      <c r="L8" s="29">
        <f>'[1]Подъем воды'!H46</f>
        <v>2940.6373578000002</v>
      </c>
      <c r="M8" s="173">
        <f aca="true" t="shared" si="4" ref="M8:M51">L8/L$51</f>
        <v>0.20358853846414585</v>
      </c>
      <c r="N8" s="29">
        <f aca="true" t="shared" si="5" ref="N8:N19">L8/L$60</f>
        <v>3.1350078441364606</v>
      </c>
      <c r="O8" s="29">
        <f>'[1]Подъем воды'!I46</f>
        <v>3338.698558</v>
      </c>
      <c r="P8" s="173">
        <f aca="true" t="shared" si="6" ref="P8:P51">O8/O$51</f>
        <v>0.18926648302149404</v>
      </c>
      <c r="Q8" s="29">
        <f aca="true" t="shared" si="7" ref="Q8:Q19">O8/O$60</f>
        <v>3.540507484623542</v>
      </c>
    </row>
    <row r="9" spans="1:17" s="43" customFormat="1" ht="12.75" customHeight="1">
      <c r="A9" s="28"/>
      <c r="B9" s="28" t="s">
        <v>8</v>
      </c>
      <c r="C9" s="29" t="s">
        <v>55</v>
      </c>
      <c r="D9" s="29">
        <f>'[1]Подъем воды'!D70</f>
        <v>0</v>
      </c>
      <c r="E9" s="29">
        <f>'[1]Подъем воды'!E70</f>
        <v>173.9</v>
      </c>
      <c r="F9" s="173">
        <f t="shared" si="0"/>
        <v>0.013910143348512928</v>
      </c>
      <c r="G9" s="29">
        <f t="shared" si="1"/>
        <v>0.18460721868365182</v>
      </c>
      <c r="H9" s="29">
        <f>'[1]Подъем воды'!F70</f>
        <v>49.300000000000004</v>
      </c>
      <c r="I9" s="29">
        <f>'[1]Подъем воды'!G70</f>
        <v>45.949999999999996</v>
      </c>
      <c r="J9" s="173">
        <f t="shared" si="2"/>
        <v>0.014993436635349085</v>
      </c>
      <c r="K9" s="29">
        <f t="shared" si="3"/>
        <v>0.2160319699106723</v>
      </c>
      <c r="L9" s="29">
        <f>'[1]Подъем воды'!H70</f>
        <v>183.7</v>
      </c>
      <c r="M9" s="173">
        <f t="shared" si="4"/>
        <v>0.012718064135539421</v>
      </c>
      <c r="N9" s="29">
        <f t="shared" si="5"/>
        <v>0.1958422174840085</v>
      </c>
      <c r="O9" s="29">
        <f>'[1]Подъем воды'!I70</f>
        <v>183.7</v>
      </c>
      <c r="P9" s="173">
        <f t="shared" si="6"/>
        <v>0.010413714304257488</v>
      </c>
      <c r="Q9" s="29">
        <f t="shared" si="7"/>
        <v>0.1948038176033934</v>
      </c>
    </row>
    <row r="10" spans="1:17" s="43" customFormat="1" ht="12.75" customHeight="1">
      <c r="A10" s="28"/>
      <c r="B10" s="28" t="s">
        <v>9</v>
      </c>
      <c r="C10" s="29" t="s">
        <v>55</v>
      </c>
      <c r="D10" s="29">
        <f>'[1]Подъем воды'!D97</f>
        <v>951.12</v>
      </c>
      <c r="E10" s="29">
        <f>'[1]Подъем воды'!E97</f>
        <v>951.12</v>
      </c>
      <c r="F10" s="173">
        <f t="shared" si="0"/>
        <v>0.0760794453228155</v>
      </c>
      <c r="G10" s="29">
        <f t="shared" si="1"/>
        <v>1.0096815286624203</v>
      </c>
      <c r="H10" s="29">
        <f>'[1]Подъем воды'!F97</f>
        <v>951.12</v>
      </c>
      <c r="I10" s="29">
        <f>'[1]Подъем воды'!G97</f>
        <v>230</v>
      </c>
      <c r="J10" s="173">
        <f t="shared" si="2"/>
        <v>0.07504875791360804</v>
      </c>
      <c r="K10" s="29">
        <f t="shared" si="3"/>
        <v>1.0813352139163142</v>
      </c>
      <c r="L10" s="29">
        <f>'[1]Подъем воды'!H97</f>
        <v>951.12</v>
      </c>
      <c r="M10" s="173">
        <f t="shared" si="4"/>
        <v>0.06584869439626703</v>
      </c>
      <c r="N10" s="29">
        <f t="shared" si="5"/>
        <v>1.0139872068230278</v>
      </c>
      <c r="O10" s="29">
        <f>'[1]Подъем воды'!I97</f>
        <v>951.12</v>
      </c>
      <c r="P10" s="173">
        <f t="shared" si="6"/>
        <v>0.05391775693557639</v>
      </c>
      <c r="Q10" s="29">
        <f t="shared" si="7"/>
        <v>1.0086108165429482</v>
      </c>
    </row>
    <row r="11" spans="1:17" s="43" customFormat="1" ht="12.75" customHeight="1">
      <c r="A11" s="28"/>
      <c r="B11" s="28" t="s">
        <v>10</v>
      </c>
      <c r="C11" s="29" t="s">
        <v>55</v>
      </c>
      <c r="D11" s="29">
        <f>'[1]Подъем воды'!D125</f>
        <v>550</v>
      </c>
      <c r="E11" s="29">
        <f>'[1]Подъем воды'!E125</f>
        <v>1055.365</v>
      </c>
      <c r="F11" s="173">
        <f t="shared" si="0"/>
        <v>0.08441793234619521</v>
      </c>
      <c r="G11" s="29">
        <f t="shared" si="1"/>
        <v>1.1203450106157113</v>
      </c>
      <c r="H11" s="29">
        <f>'[1]Подъем воды'!F125</f>
        <v>383</v>
      </c>
      <c r="I11" s="29">
        <f>'[1]Подъем воды'!G125</f>
        <v>0</v>
      </c>
      <c r="J11" s="173">
        <f t="shared" si="2"/>
        <v>0</v>
      </c>
      <c r="K11" s="29">
        <f t="shared" si="3"/>
        <v>0</v>
      </c>
      <c r="L11" s="29">
        <f>'[1]Подъем воды'!H125</f>
        <v>1145.36</v>
      </c>
      <c r="M11" s="173">
        <f t="shared" si="4"/>
        <v>0.07929647217355161</v>
      </c>
      <c r="N11" s="29">
        <f t="shared" si="5"/>
        <v>1.2210660980810233</v>
      </c>
      <c r="O11" s="29">
        <f>'[1]Подъем воды'!I125</f>
        <v>1344.76</v>
      </c>
      <c r="P11" s="173">
        <f t="shared" si="6"/>
        <v>0.0762326970484121</v>
      </c>
      <c r="Q11" s="29">
        <f t="shared" si="7"/>
        <v>1.4260445387062566</v>
      </c>
    </row>
    <row r="12" spans="1:17" s="43" customFormat="1" ht="12.75" customHeight="1">
      <c r="A12" s="28"/>
      <c r="B12" s="28" t="s">
        <v>11</v>
      </c>
      <c r="C12" s="29" t="s">
        <v>55</v>
      </c>
      <c r="D12" s="29">
        <f>'[1]Подъем воды'!D152</f>
        <v>0</v>
      </c>
      <c r="E12" s="29">
        <f>'[1]Подъем воды'!E152</f>
        <v>0</v>
      </c>
      <c r="F12" s="173">
        <f t="shared" si="0"/>
        <v>0</v>
      </c>
      <c r="G12" s="29">
        <f t="shared" si="1"/>
        <v>0</v>
      </c>
      <c r="H12" s="29">
        <f>'[1]Подъем воды'!F152</f>
        <v>0</v>
      </c>
      <c r="I12" s="29">
        <f>'[1]Подъем воды'!G152</f>
        <v>0</v>
      </c>
      <c r="J12" s="173">
        <f t="shared" si="2"/>
        <v>0</v>
      </c>
      <c r="K12" s="29">
        <f t="shared" si="3"/>
        <v>0</v>
      </c>
      <c r="L12" s="29">
        <f>'[1]Подъем воды'!H152</f>
        <v>0</v>
      </c>
      <c r="M12" s="173">
        <f t="shared" si="4"/>
        <v>0</v>
      </c>
      <c r="N12" s="29">
        <f t="shared" si="5"/>
        <v>0</v>
      </c>
      <c r="O12" s="29">
        <f>'[1]Подъем воды'!I152</f>
        <v>1948.19</v>
      </c>
      <c r="P12" s="173">
        <f t="shared" si="6"/>
        <v>0.11044035966473272</v>
      </c>
      <c r="Q12" s="29">
        <f t="shared" si="7"/>
        <v>2.065949098621421</v>
      </c>
    </row>
    <row r="13" spans="1:17" s="43" customFormat="1" ht="12.75" customHeight="1">
      <c r="A13" s="28"/>
      <c r="B13" s="28" t="s">
        <v>12</v>
      </c>
      <c r="C13" s="29" t="s">
        <v>55</v>
      </c>
      <c r="D13" s="29">
        <f>'[1]Подъем воды'!D183</f>
        <v>1262.9</v>
      </c>
      <c r="E13" s="29">
        <f>'[1]Подъем воды'!E183</f>
        <v>1264.27</v>
      </c>
      <c r="F13" s="173">
        <f t="shared" si="0"/>
        <v>0.10112810196218769</v>
      </c>
      <c r="G13" s="29">
        <f t="shared" si="1"/>
        <v>1.3421125265392782</v>
      </c>
      <c r="H13" s="29">
        <f>'[1]Подъем воды'!F183</f>
        <v>1304.7395999999999</v>
      </c>
      <c r="I13" s="29">
        <f>'[1]Подъем воды'!G183</f>
        <v>653.04</v>
      </c>
      <c r="J13" s="173">
        <f t="shared" si="2"/>
        <v>0.21308626464305477</v>
      </c>
      <c r="K13" s="29">
        <f t="shared" si="3"/>
        <v>3.0702397743300422</v>
      </c>
      <c r="L13" s="29">
        <f>'[1]Подъем воды'!H183</f>
        <v>1306.109</v>
      </c>
      <c r="M13" s="173">
        <f t="shared" si="4"/>
        <v>0.09042557446927195</v>
      </c>
      <c r="N13" s="29">
        <f t="shared" si="5"/>
        <v>1.3924402985074626</v>
      </c>
      <c r="O13" s="29">
        <f>'[1]Подъем воды'!I183</f>
        <v>1436.71</v>
      </c>
      <c r="P13" s="173">
        <f t="shared" si="6"/>
        <v>0.08144522307060303</v>
      </c>
      <c r="Q13" s="29">
        <f t="shared" si="7"/>
        <v>1.5235524920466597</v>
      </c>
    </row>
    <row r="14" spans="1:17" s="43" customFormat="1" ht="12.75" customHeight="1">
      <c r="A14" s="28"/>
      <c r="B14" s="28" t="s">
        <v>13</v>
      </c>
      <c r="C14" s="29" t="s">
        <v>55</v>
      </c>
      <c r="D14" s="29">
        <f>'[1]Подъем воды'!D190</f>
        <v>431.9118000000001</v>
      </c>
      <c r="E14" s="29">
        <f>'[1]Подъем воды'!E190</f>
        <v>381.80953999999997</v>
      </c>
      <c r="F14" s="173">
        <f t="shared" si="0"/>
        <v>0.03054068679258068</v>
      </c>
      <c r="G14" s="29">
        <f t="shared" si="1"/>
        <v>0.40531798301486194</v>
      </c>
      <c r="H14" s="29">
        <f>'[1]Подъем воды'!F190</f>
        <v>394.03135919999994</v>
      </c>
      <c r="I14" s="29">
        <f>'[1]Подъем воды'!G190</f>
        <v>197.21808</v>
      </c>
      <c r="J14" s="173">
        <f t="shared" si="2"/>
        <v>0.06435205192220254</v>
      </c>
      <c r="K14" s="29">
        <f t="shared" si="3"/>
        <v>0.9272124118476728</v>
      </c>
      <c r="L14" s="29">
        <f>'[1]Подъем воды'!H190</f>
        <v>394.444918</v>
      </c>
      <c r="M14" s="173">
        <f t="shared" si="4"/>
        <v>0.02730852348972013</v>
      </c>
      <c r="N14" s="29">
        <f t="shared" si="5"/>
        <v>0.4205169701492537</v>
      </c>
      <c r="O14" s="29">
        <f>'[1]Подъем воды'!I190</f>
        <v>0</v>
      </c>
      <c r="P14" s="173">
        <f t="shared" si="6"/>
        <v>0</v>
      </c>
      <c r="Q14" s="29">
        <f t="shared" si="7"/>
        <v>0</v>
      </c>
    </row>
    <row r="15" spans="1:17" s="43" customFormat="1" ht="12.75" customHeight="1">
      <c r="A15" s="28"/>
      <c r="B15" s="28" t="s">
        <v>14</v>
      </c>
      <c r="C15" s="29" t="s">
        <v>55</v>
      </c>
      <c r="D15" s="29">
        <f>'[1]Подъем воды'!D223</f>
        <v>0</v>
      </c>
      <c r="E15" s="29">
        <f>'[1]Подъем воды'!E223</f>
        <v>0</v>
      </c>
      <c r="F15" s="173">
        <f t="shared" si="0"/>
        <v>0</v>
      </c>
      <c r="G15" s="29">
        <f t="shared" si="1"/>
        <v>0</v>
      </c>
      <c r="H15" s="29">
        <f>'[1]Подъем воды'!F223</f>
        <v>0</v>
      </c>
      <c r="I15" s="29">
        <f>'[1]Подъем воды'!G223</f>
        <v>0</v>
      </c>
      <c r="J15" s="173">
        <f t="shared" si="2"/>
        <v>0</v>
      </c>
      <c r="K15" s="29">
        <f t="shared" si="3"/>
        <v>0</v>
      </c>
      <c r="L15" s="29">
        <f>'[1]Подъем воды'!H223</f>
        <v>0</v>
      </c>
      <c r="M15" s="173">
        <f t="shared" si="4"/>
        <v>0</v>
      </c>
      <c r="N15" s="29">
        <f t="shared" si="5"/>
        <v>0</v>
      </c>
      <c r="O15" s="29">
        <f>'[1]Подъем воды'!I223</f>
        <v>0</v>
      </c>
      <c r="P15" s="173">
        <f t="shared" si="6"/>
        <v>0</v>
      </c>
      <c r="Q15" s="29">
        <f t="shared" si="7"/>
        <v>0</v>
      </c>
    </row>
    <row r="16" spans="1:17" s="43" customFormat="1" ht="25.5" customHeight="1">
      <c r="A16" s="28"/>
      <c r="B16" s="28" t="s">
        <v>15</v>
      </c>
      <c r="C16" s="29" t="s">
        <v>55</v>
      </c>
      <c r="D16" s="29">
        <f>'[1]Подъем воды'!D254</f>
        <v>0</v>
      </c>
      <c r="E16" s="29">
        <f>'[1]Подъем воды'!E254</f>
        <v>0</v>
      </c>
      <c r="F16" s="173">
        <f t="shared" si="0"/>
        <v>0</v>
      </c>
      <c r="G16" s="29">
        <f t="shared" si="1"/>
        <v>0</v>
      </c>
      <c r="H16" s="29">
        <f>'[1]Подъем воды'!F254</f>
        <v>0</v>
      </c>
      <c r="I16" s="29">
        <f>'[1]Подъем воды'!G254</f>
        <v>0</v>
      </c>
      <c r="J16" s="173">
        <f t="shared" si="2"/>
        <v>0</v>
      </c>
      <c r="K16" s="29">
        <f t="shared" si="3"/>
        <v>0</v>
      </c>
      <c r="L16" s="29">
        <f>'[1]Подъем воды'!H254</f>
        <v>0</v>
      </c>
      <c r="M16" s="173">
        <f t="shared" si="4"/>
        <v>0</v>
      </c>
      <c r="N16" s="29">
        <f t="shared" si="5"/>
        <v>0</v>
      </c>
      <c r="O16" s="29">
        <f>'[1]Подъем воды'!I254</f>
        <v>0</v>
      </c>
      <c r="P16" s="173">
        <f t="shared" si="6"/>
        <v>0</v>
      </c>
      <c r="Q16" s="29">
        <f t="shared" si="7"/>
        <v>0</v>
      </c>
    </row>
    <row r="17" spans="1:17" s="43" customFormat="1" ht="12.75" customHeight="1">
      <c r="A17" s="28"/>
      <c r="B17" s="28" t="s">
        <v>16</v>
      </c>
      <c r="C17" s="29" t="s">
        <v>55</v>
      </c>
      <c r="D17" s="123">
        <f>'[1]Подъем воды'!D261</f>
        <v>1360.6374229762384</v>
      </c>
      <c r="E17" s="123">
        <f>'[1]Подъем воды'!E261</f>
        <v>0</v>
      </c>
      <c r="F17" s="173">
        <f t="shared" si="0"/>
        <v>0</v>
      </c>
      <c r="G17" s="29">
        <f t="shared" si="1"/>
        <v>0</v>
      </c>
      <c r="H17" s="123">
        <f>'[1]Подъем воды'!F261</f>
        <v>767.2839101013378</v>
      </c>
      <c r="I17" s="123">
        <f>'[1]Подъем воды'!G261</f>
        <v>0</v>
      </c>
      <c r="J17" s="173">
        <f t="shared" si="2"/>
        <v>0</v>
      </c>
      <c r="K17" s="29">
        <f t="shared" si="3"/>
        <v>0</v>
      </c>
      <c r="L17" s="123">
        <f>'[1]Подъем воды'!H261</f>
        <v>0</v>
      </c>
      <c r="M17" s="173">
        <f t="shared" si="4"/>
        <v>0</v>
      </c>
      <c r="N17" s="29">
        <f t="shared" si="5"/>
        <v>0</v>
      </c>
      <c r="O17" s="123">
        <f>'[1]Подъем воды'!I261</f>
        <v>0</v>
      </c>
      <c r="P17" s="173">
        <f t="shared" si="6"/>
        <v>0</v>
      </c>
      <c r="Q17" s="29">
        <f t="shared" si="7"/>
        <v>0</v>
      </c>
    </row>
    <row r="18" spans="1:17" s="43" customFormat="1" ht="12.75" customHeight="1">
      <c r="A18" s="28"/>
      <c r="B18" s="28" t="s">
        <v>17</v>
      </c>
      <c r="C18" s="29" t="s">
        <v>55</v>
      </c>
      <c r="D18" s="29">
        <f>'[1]Подъем воды'!D289</f>
        <v>1786.94</v>
      </c>
      <c r="E18" s="29">
        <f>'[1]Подъем воды'!E289</f>
        <v>475.5</v>
      </c>
      <c r="F18" s="173">
        <f t="shared" si="0"/>
        <v>0.03803492330200056</v>
      </c>
      <c r="G18" s="29">
        <f t="shared" si="1"/>
        <v>0.5047770700636943</v>
      </c>
      <c r="H18" s="29">
        <f>'[1]Подъем воды'!F289</f>
        <v>501.595</v>
      </c>
      <c r="I18" s="29">
        <f>'[1]Подъем воды'!G289</f>
        <v>0</v>
      </c>
      <c r="J18" s="173">
        <f t="shared" si="2"/>
        <v>0</v>
      </c>
      <c r="K18" s="29">
        <f t="shared" si="3"/>
        <v>0</v>
      </c>
      <c r="L18" s="29">
        <f>'[1]Подъем воды'!H289</f>
        <v>475.5</v>
      </c>
      <c r="M18" s="173">
        <f t="shared" si="4"/>
        <v>0.032920193230533454</v>
      </c>
      <c r="N18" s="29">
        <f t="shared" si="5"/>
        <v>0.5069296375266524</v>
      </c>
      <c r="O18" s="29">
        <f>'[1]Подъем воды'!I289</f>
        <v>475.5</v>
      </c>
      <c r="P18" s="173">
        <f t="shared" si="6"/>
        <v>0.02695547714575088</v>
      </c>
      <c r="Q18" s="29">
        <f t="shared" si="7"/>
        <v>0.5042417815482503</v>
      </c>
    </row>
    <row r="19" spans="1:17" s="43" customFormat="1" ht="24.75" customHeight="1">
      <c r="A19" s="28" t="s">
        <v>18</v>
      </c>
      <c r="B19" s="28" t="s">
        <v>19</v>
      </c>
      <c r="C19" s="29" t="s">
        <v>55</v>
      </c>
      <c r="D19" s="123">
        <f>'[1]Подъем воды'!D296</f>
        <v>1030.944484494563</v>
      </c>
      <c r="E19" s="123">
        <f>'[1]Подъем воды'!E296</f>
        <v>0</v>
      </c>
      <c r="F19" s="173">
        <f t="shared" si="0"/>
        <v>0</v>
      </c>
      <c r="G19" s="29">
        <f t="shared" si="1"/>
        <v>0</v>
      </c>
      <c r="H19" s="123">
        <f>'[1]Подъем воды'!F296</f>
        <v>815.060868072088</v>
      </c>
      <c r="I19" s="123">
        <f>'[1]Подъем воды'!G296</f>
        <v>19.987263403764064</v>
      </c>
      <c r="J19" s="173">
        <f t="shared" si="2"/>
        <v>0.006521823011063508</v>
      </c>
      <c r="K19" s="29">
        <f t="shared" si="3"/>
        <v>0.09396926847091709</v>
      </c>
      <c r="L19" s="123">
        <f>'[1]Подъем воды'!H296</f>
        <v>0</v>
      </c>
      <c r="M19" s="173">
        <f t="shared" si="4"/>
        <v>0</v>
      </c>
      <c r="N19" s="29">
        <f t="shared" si="5"/>
        <v>0</v>
      </c>
      <c r="O19" s="123">
        <f>'[1]Подъем воды'!I296</f>
        <v>0</v>
      </c>
      <c r="P19" s="173">
        <f t="shared" si="6"/>
        <v>0</v>
      </c>
      <c r="Q19" s="29">
        <f t="shared" si="7"/>
        <v>0</v>
      </c>
    </row>
    <row r="20" spans="1:17" s="4" customFormat="1" ht="13.5" thickBot="1">
      <c r="A20" s="26"/>
      <c r="B20" s="26" t="s">
        <v>39</v>
      </c>
      <c r="C20" s="38" t="s">
        <v>55</v>
      </c>
      <c r="D20" s="31">
        <f>D19+D7</f>
        <v>9908.061707470803</v>
      </c>
      <c r="E20" s="31">
        <f>E19+E7</f>
        <v>6382.878908000001</v>
      </c>
      <c r="F20" s="174">
        <f t="shared" si="0"/>
        <v>0.5105621655346732</v>
      </c>
      <c r="G20" s="17">
        <f>E20/E$60</f>
        <v>6.7758799447983025</v>
      </c>
      <c r="H20" s="31">
        <f>H19+H7</f>
        <v>8039.785482233426</v>
      </c>
      <c r="I20" s="31">
        <f>I19+I7</f>
        <v>1638.785419603764</v>
      </c>
      <c r="J20" s="174">
        <f t="shared" si="2"/>
        <v>0.5347339575138846</v>
      </c>
      <c r="K20" s="17">
        <f>I20/I$60</f>
        <v>7.704679922913795</v>
      </c>
      <c r="L20" s="31">
        <f>L19+L7</f>
        <v>7396.871275799999</v>
      </c>
      <c r="M20" s="174">
        <f t="shared" si="4"/>
        <v>0.5121060603590294</v>
      </c>
      <c r="N20" s="17">
        <f>L20/L$60</f>
        <v>7.885790272707888</v>
      </c>
      <c r="O20" s="31">
        <f>O19+O7</f>
        <v>9678.678558</v>
      </c>
      <c r="P20" s="174">
        <f t="shared" si="6"/>
        <v>0.5486717111908266</v>
      </c>
      <c r="Q20" s="17">
        <f>O20/O$60</f>
        <v>10.26371002969247</v>
      </c>
    </row>
    <row r="21" spans="1:17" ht="13.5" thickTop="1">
      <c r="A21" s="18" t="s">
        <v>22</v>
      </c>
      <c r="B21" s="18" t="s">
        <v>21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43" customFormat="1" ht="12.75">
      <c r="A22" s="28" t="s">
        <v>27</v>
      </c>
      <c r="B22" s="28" t="s">
        <v>6</v>
      </c>
      <c r="C22" s="43" t="s">
        <v>55</v>
      </c>
      <c r="D22" s="136">
        <f>SUM(D23:D34)</f>
        <v>0</v>
      </c>
      <c r="E22" s="136">
        <f>SUM(E23:E34)</f>
        <v>27</v>
      </c>
      <c r="F22" s="173">
        <f t="shared" si="0"/>
        <v>0.002159711733236625</v>
      </c>
      <c r="G22" s="29">
        <f aca="true" t="shared" si="8" ref="G22:G35">E22/E$60</f>
        <v>0.028662420382165606</v>
      </c>
      <c r="H22" s="136">
        <f>SUM(H23:H34)</f>
        <v>50</v>
      </c>
      <c r="I22" s="136">
        <f>SUM(I23:I34)</f>
        <v>0</v>
      </c>
      <c r="J22" s="173">
        <f t="shared" si="2"/>
        <v>0</v>
      </c>
      <c r="K22" s="29">
        <f aca="true" t="shared" si="9" ref="K22:K35">I22/I$60</f>
        <v>0</v>
      </c>
      <c r="L22" s="136">
        <f>SUM(L23:L34)</f>
        <v>50</v>
      </c>
      <c r="M22" s="173">
        <f t="shared" si="4"/>
        <v>0.0034616396667227606</v>
      </c>
      <c r="N22" s="29">
        <f aca="true" t="shared" si="10" ref="N22:N35">L22/L$60</f>
        <v>0.053304904051172705</v>
      </c>
      <c r="O22" s="136">
        <f>SUM(O23:O34)</f>
        <v>79.7</v>
      </c>
      <c r="P22" s="173">
        <f t="shared" si="6"/>
        <v>0.004518089439571704</v>
      </c>
      <c r="Q22" s="29">
        <f aca="true" t="shared" si="11" ref="Q22:Q35">O22/O$60</f>
        <v>0.08451749734888654</v>
      </c>
    </row>
    <row r="23" spans="1:17" s="43" customFormat="1" ht="12.75" customHeight="1">
      <c r="A23" s="28"/>
      <c r="B23" s="28" t="s">
        <v>31</v>
      </c>
      <c r="C23" s="43" t="s">
        <v>55</v>
      </c>
      <c r="D23" s="43">
        <f>'[1]Очистка воды'!D68</f>
        <v>0</v>
      </c>
      <c r="E23" s="43">
        <f>'[1]Очистка воды'!E68</f>
        <v>27</v>
      </c>
      <c r="F23" s="173">
        <f t="shared" si="0"/>
        <v>0.002159711733236625</v>
      </c>
      <c r="G23" s="29">
        <f t="shared" si="8"/>
        <v>0.028662420382165606</v>
      </c>
      <c r="H23" s="43">
        <f>'[1]Очистка воды'!F68</f>
        <v>0</v>
      </c>
      <c r="I23" s="43">
        <f>'[1]Очистка воды'!G68</f>
        <v>0</v>
      </c>
      <c r="J23" s="173">
        <f t="shared" si="2"/>
        <v>0</v>
      </c>
      <c r="K23" s="29">
        <f t="shared" si="9"/>
        <v>0</v>
      </c>
      <c r="L23" s="43">
        <f>'[1]Очистка воды'!H68</f>
        <v>0</v>
      </c>
      <c r="M23" s="173">
        <f t="shared" si="4"/>
        <v>0</v>
      </c>
      <c r="N23" s="29">
        <f t="shared" si="10"/>
        <v>0</v>
      </c>
      <c r="O23" s="43">
        <f>'[1]Очистка воды'!I68</f>
        <v>29.7</v>
      </c>
      <c r="P23" s="173">
        <f t="shared" si="6"/>
        <v>0.0016836544084727677</v>
      </c>
      <c r="Q23" s="29">
        <f t="shared" si="11"/>
        <v>0.03149522799575822</v>
      </c>
    </row>
    <row r="24" spans="1:17" s="43" customFormat="1" ht="12.75" customHeight="1">
      <c r="A24" s="28"/>
      <c r="B24" s="28" t="s">
        <v>7</v>
      </c>
      <c r="C24" s="43" t="s">
        <v>55</v>
      </c>
      <c r="D24" s="43">
        <f>'[1]Очистка воды'!D98</f>
        <v>0</v>
      </c>
      <c r="E24" s="43">
        <f>'[1]Очистка воды'!E98</f>
        <v>0</v>
      </c>
      <c r="F24" s="173">
        <f t="shared" si="0"/>
        <v>0</v>
      </c>
      <c r="G24" s="29">
        <f t="shared" si="8"/>
        <v>0</v>
      </c>
      <c r="H24" s="43">
        <f>'[1]Очистка воды'!F98</f>
        <v>0</v>
      </c>
      <c r="I24" s="43">
        <f>'[1]Очистка воды'!G98</f>
        <v>0</v>
      </c>
      <c r="J24" s="173">
        <f t="shared" si="2"/>
        <v>0</v>
      </c>
      <c r="K24" s="29">
        <f t="shared" si="9"/>
        <v>0</v>
      </c>
      <c r="L24" s="43">
        <f>'[1]Очистка воды'!H98</f>
        <v>0</v>
      </c>
      <c r="M24" s="173">
        <f t="shared" si="4"/>
        <v>0</v>
      </c>
      <c r="N24" s="29">
        <f t="shared" si="10"/>
        <v>0</v>
      </c>
      <c r="O24" s="43">
        <f>'[1]Очистка воды'!I98</f>
        <v>0</v>
      </c>
      <c r="P24" s="173">
        <f t="shared" si="6"/>
        <v>0</v>
      </c>
      <c r="Q24" s="29">
        <f t="shared" si="11"/>
        <v>0</v>
      </c>
    </row>
    <row r="25" spans="1:17" s="43" customFormat="1" ht="12.75" customHeight="1">
      <c r="A25" s="28"/>
      <c r="B25" s="28" t="s">
        <v>32</v>
      </c>
      <c r="C25" s="43" t="s">
        <v>55</v>
      </c>
      <c r="D25" s="43">
        <f>'[1]Очистка воды'!D125</f>
        <v>0</v>
      </c>
      <c r="E25" s="43">
        <f>'[1]Очистка воды'!E125</f>
        <v>0</v>
      </c>
      <c r="F25" s="173">
        <f t="shared" si="0"/>
        <v>0</v>
      </c>
      <c r="G25" s="29">
        <f t="shared" si="8"/>
        <v>0</v>
      </c>
      <c r="H25" s="43">
        <f>'[1]Очистка воды'!F125</f>
        <v>0</v>
      </c>
      <c r="I25" s="43">
        <f>'[1]Очистка воды'!G125</f>
        <v>0</v>
      </c>
      <c r="J25" s="173">
        <f t="shared" si="2"/>
        <v>0</v>
      </c>
      <c r="K25" s="29">
        <f t="shared" si="9"/>
        <v>0</v>
      </c>
      <c r="L25" s="43">
        <f>'[1]Очистка воды'!H125</f>
        <v>0</v>
      </c>
      <c r="M25" s="173">
        <f t="shared" si="4"/>
        <v>0</v>
      </c>
      <c r="N25" s="29">
        <f t="shared" si="10"/>
        <v>0</v>
      </c>
      <c r="O25" s="43">
        <f>'[1]Очистка воды'!I125</f>
        <v>0</v>
      </c>
      <c r="P25" s="173">
        <f t="shared" si="6"/>
        <v>0</v>
      </c>
      <c r="Q25" s="29">
        <f t="shared" si="11"/>
        <v>0</v>
      </c>
    </row>
    <row r="26" spans="1:17" s="43" customFormat="1" ht="12.75" customHeight="1">
      <c r="A26" s="28"/>
      <c r="B26" s="28" t="s">
        <v>8</v>
      </c>
      <c r="C26" s="43" t="s">
        <v>55</v>
      </c>
      <c r="D26" s="43">
        <f>'[1]Очистка воды'!D152</f>
        <v>0</v>
      </c>
      <c r="E26" s="43">
        <f>'[1]Очистка воды'!E152</f>
        <v>0</v>
      </c>
      <c r="F26" s="173">
        <f t="shared" si="0"/>
        <v>0</v>
      </c>
      <c r="G26" s="29">
        <f t="shared" si="8"/>
        <v>0</v>
      </c>
      <c r="H26" s="43">
        <f>'[1]Очистка воды'!F152</f>
        <v>0</v>
      </c>
      <c r="I26" s="43">
        <f>'[1]Очистка воды'!G152</f>
        <v>0</v>
      </c>
      <c r="J26" s="173">
        <f t="shared" si="2"/>
        <v>0</v>
      </c>
      <c r="K26" s="29">
        <f t="shared" si="9"/>
        <v>0</v>
      </c>
      <c r="L26" s="43">
        <f>'[1]Очистка воды'!H152</f>
        <v>0</v>
      </c>
      <c r="M26" s="173">
        <f t="shared" si="4"/>
        <v>0</v>
      </c>
      <c r="N26" s="29">
        <f t="shared" si="10"/>
        <v>0</v>
      </c>
      <c r="O26" s="43">
        <f>'[1]Очистка воды'!I152</f>
        <v>0</v>
      </c>
      <c r="P26" s="173">
        <f t="shared" si="6"/>
        <v>0</v>
      </c>
      <c r="Q26" s="29">
        <f t="shared" si="11"/>
        <v>0</v>
      </c>
    </row>
    <row r="27" spans="1:17" s="43" customFormat="1" ht="12.75" customHeight="1">
      <c r="A27" s="28"/>
      <c r="B27" s="28" t="s">
        <v>9</v>
      </c>
      <c r="C27" s="43" t="s">
        <v>55</v>
      </c>
      <c r="D27" s="43">
        <f>'[1]Очистка воды'!D179</f>
        <v>0</v>
      </c>
      <c r="E27" s="43">
        <f>'[1]Очистка воды'!E179</f>
        <v>0</v>
      </c>
      <c r="F27" s="173">
        <f t="shared" si="0"/>
        <v>0</v>
      </c>
      <c r="G27" s="29">
        <f t="shared" si="8"/>
        <v>0</v>
      </c>
      <c r="H27" s="43">
        <f>'[1]Очистка воды'!F179</f>
        <v>0</v>
      </c>
      <c r="I27" s="43">
        <f>'[1]Очистка воды'!G179</f>
        <v>0</v>
      </c>
      <c r="J27" s="173">
        <f t="shared" si="2"/>
        <v>0</v>
      </c>
      <c r="K27" s="29">
        <f t="shared" si="9"/>
        <v>0</v>
      </c>
      <c r="L27" s="43">
        <f>'[1]Очистка воды'!H179</f>
        <v>0</v>
      </c>
      <c r="M27" s="173">
        <f t="shared" si="4"/>
        <v>0</v>
      </c>
      <c r="N27" s="29">
        <f t="shared" si="10"/>
        <v>0</v>
      </c>
      <c r="O27" s="43">
        <f>'[1]Очистка воды'!I179</f>
        <v>0</v>
      </c>
      <c r="P27" s="173">
        <f t="shared" si="6"/>
        <v>0</v>
      </c>
      <c r="Q27" s="29">
        <f t="shared" si="11"/>
        <v>0</v>
      </c>
    </row>
    <row r="28" spans="1:17" s="43" customFormat="1" ht="12.75" customHeight="1">
      <c r="A28" s="28"/>
      <c r="B28" s="28" t="s">
        <v>10</v>
      </c>
      <c r="C28" s="43" t="s">
        <v>55</v>
      </c>
      <c r="D28" s="43">
        <f>'[1]Очистка воды'!D206</f>
        <v>0</v>
      </c>
      <c r="E28" s="43">
        <f>'[1]Очистка воды'!E206</f>
        <v>0</v>
      </c>
      <c r="F28" s="173">
        <f t="shared" si="0"/>
        <v>0</v>
      </c>
      <c r="G28" s="29">
        <f t="shared" si="8"/>
        <v>0</v>
      </c>
      <c r="H28" s="43">
        <f>'[1]Очистка воды'!F206</f>
        <v>0</v>
      </c>
      <c r="I28" s="43">
        <f>'[1]Очистка воды'!G206</f>
        <v>0</v>
      </c>
      <c r="J28" s="173">
        <f t="shared" si="2"/>
        <v>0</v>
      </c>
      <c r="K28" s="29">
        <f t="shared" si="9"/>
        <v>0</v>
      </c>
      <c r="L28" s="43">
        <f>'[1]Очистка воды'!H206</f>
        <v>0</v>
      </c>
      <c r="M28" s="173">
        <f t="shared" si="4"/>
        <v>0</v>
      </c>
      <c r="N28" s="29">
        <f t="shared" si="10"/>
        <v>0</v>
      </c>
      <c r="O28" s="43">
        <f>'[1]Очистка воды'!I206</f>
        <v>0</v>
      </c>
      <c r="P28" s="173">
        <f t="shared" si="6"/>
        <v>0</v>
      </c>
      <c r="Q28" s="29">
        <f t="shared" si="11"/>
        <v>0</v>
      </c>
    </row>
    <row r="29" spans="1:17" s="43" customFormat="1" ht="12.75" customHeight="1">
      <c r="A29" s="28"/>
      <c r="B29" s="28" t="s">
        <v>11</v>
      </c>
      <c r="C29" s="43" t="s">
        <v>55</v>
      </c>
      <c r="D29" s="43">
        <f>'[1]Очистка воды'!D233</f>
        <v>0</v>
      </c>
      <c r="E29" s="43">
        <f>'[1]Очистка воды'!E233</f>
        <v>0</v>
      </c>
      <c r="F29" s="173">
        <f t="shared" si="0"/>
        <v>0</v>
      </c>
      <c r="G29" s="29">
        <f t="shared" si="8"/>
        <v>0</v>
      </c>
      <c r="H29" s="43">
        <f>'[1]Очистка воды'!F233</f>
        <v>0</v>
      </c>
      <c r="I29" s="43">
        <f>'[1]Очистка воды'!G233</f>
        <v>0</v>
      </c>
      <c r="J29" s="173">
        <f t="shared" si="2"/>
        <v>0</v>
      </c>
      <c r="K29" s="29">
        <f t="shared" si="9"/>
        <v>0</v>
      </c>
      <c r="L29" s="43">
        <f>'[1]Очистка воды'!H233</f>
        <v>0</v>
      </c>
      <c r="M29" s="173">
        <f t="shared" si="4"/>
        <v>0</v>
      </c>
      <c r="N29" s="29">
        <f t="shared" si="10"/>
        <v>0</v>
      </c>
      <c r="O29" s="43">
        <f>'[1]Очистка воды'!I233</f>
        <v>0</v>
      </c>
      <c r="P29" s="173">
        <f t="shared" si="6"/>
        <v>0</v>
      </c>
      <c r="Q29" s="29">
        <f t="shared" si="11"/>
        <v>0</v>
      </c>
    </row>
    <row r="30" spans="1:17" s="43" customFormat="1" ht="12.75" customHeight="1">
      <c r="A30" s="28"/>
      <c r="B30" s="28" t="s">
        <v>12</v>
      </c>
      <c r="C30" s="43" t="s">
        <v>55</v>
      </c>
      <c r="D30" s="43">
        <f>'[1]Очистка воды'!D264</f>
        <v>0</v>
      </c>
      <c r="E30" s="43">
        <f>'[1]Очистка воды'!E264</f>
        <v>0</v>
      </c>
      <c r="F30" s="173">
        <f t="shared" si="0"/>
        <v>0</v>
      </c>
      <c r="G30" s="29">
        <f t="shared" si="8"/>
        <v>0</v>
      </c>
      <c r="H30" s="43">
        <f>'[1]Очистка воды'!F264</f>
        <v>0</v>
      </c>
      <c r="I30" s="43">
        <f>'[1]Очистка воды'!G264</f>
        <v>0</v>
      </c>
      <c r="J30" s="173">
        <f t="shared" si="2"/>
        <v>0</v>
      </c>
      <c r="K30" s="29">
        <f t="shared" si="9"/>
        <v>0</v>
      </c>
      <c r="L30" s="43">
        <f>'[1]Очистка воды'!H264</f>
        <v>0</v>
      </c>
      <c r="M30" s="173">
        <f t="shared" si="4"/>
        <v>0</v>
      </c>
      <c r="N30" s="29">
        <f t="shared" si="10"/>
        <v>0</v>
      </c>
      <c r="O30" s="43">
        <f>'[1]Очистка воды'!I264</f>
        <v>0</v>
      </c>
      <c r="P30" s="173">
        <f t="shared" si="6"/>
        <v>0</v>
      </c>
      <c r="Q30" s="29">
        <f t="shared" si="11"/>
        <v>0</v>
      </c>
    </row>
    <row r="31" spans="1:17" s="43" customFormat="1" ht="12.75" customHeight="1">
      <c r="A31" s="28"/>
      <c r="B31" s="28" t="s">
        <v>13</v>
      </c>
      <c r="C31" s="43" t="s">
        <v>55</v>
      </c>
      <c r="D31" s="43">
        <f>'[1]Очистка воды'!D271</f>
        <v>0</v>
      </c>
      <c r="E31" s="43">
        <f>'[1]Очистка воды'!E271</f>
        <v>0</v>
      </c>
      <c r="F31" s="173">
        <f t="shared" si="0"/>
        <v>0</v>
      </c>
      <c r="G31" s="29">
        <f t="shared" si="8"/>
        <v>0</v>
      </c>
      <c r="H31" s="43">
        <f>'[1]Очистка воды'!F271</f>
        <v>0</v>
      </c>
      <c r="I31" s="43">
        <f>'[1]Очистка воды'!G271</f>
        <v>0</v>
      </c>
      <c r="J31" s="173">
        <f t="shared" si="2"/>
        <v>0</v>
      </c>
      <c r="K31" s="29">
        <f t="shared" si="9"/>
        <v>0</v>
      </c>
      <c r="L31" s="43">
        <f>'[1]Очистка воды'!H271</f>
        <v>0</v>
      </c>
      <c r="M31" s="173">
        <f t="shared" si="4"/>
        <v>0</v>
      </c>
      <c r="N31" s="29">
        <f t="shared" si="10"/>
        <v>0</v>
      </c>
      <c r="O31" s="43">
        <f>'[1]Очистка воды'!I271</f>
        <v>0</v>
      </c>
      <c r="P31" s="173">
        <f t="shared" si="6"/>
        <v>0</v>
      </c>
      <c r="Q31" s="29">
        <f t="shared" si="11"/>
        <v>0</v>
      </c>
    </row>
    <row r="32" spans="1:17" s="43" customFormat="1" ht="24" customHeight="1">
      <c r="A32" s="28"/>
      <c r="B32" s="28" t="s">
        <v>23</v>
      </c>
      <c r="C32" s="43" t="s">
        <v>55</v>
      </c>
      <c r="D32" s="43">
        <f>'[1]Очистка воды'!D304</f>
        <v>0</v>
      </c>
      <c r="E32" s="43">
        <f>'[1]Очистка воды'!E304</f>
        <v>0</v>
      </c>
      <c r="F32" s="173">
        <f t="shared" si="0"/>
        <v>0</v>
      </c>
      <c r="G32" s="29">
        <f t="shared" si="8"/>
        <v>0</v>
      </c>
      <c r="H32" s="43">
        <f>'[1]Очистка воды'!F304</f>
        <v>0</v>
      </c>
      <c r="I32" s="43">
        <f>'[1]Очистка воды'!G304</f>
        <v>0</v>
      </c>
      <c r="J32" s="173">
        <f t="shared" si="2"/>
        <v>0</v>
      </c>
      <c r="K32" s="29">
        <f t="shared" si="9"/>
        <v>0</v>
      </c>
      <c r="L32" s="43">
        <f>'[1]Очистка воды'!H304</f>
        <v>0</v>
      </c>
      <c r="M32" s="173">
        <f t="shared" si="4"/>
        <v>0</v>
      </c>
      <c r="N32" s="29">
        <f t="shared" si="10"/>
        <v>0</v>
      </c>
      <c r="O32" s="43">
        <f>'[1]Очистка воды'!I304</f>
        <v>0</v>
      </c>
      <c r="P32" s="173">
        <f t="shared" si="6"/>
        <v>0</v>
      </c>
      <c r="Q32" s="29">
        <f t="shared" si="11"/>
        <v>0</v>
      </c>
    </row>
    <row r="33" spans="1:17" s="43" customFormat="1" ht="12.75" customHeight="1">
      <c r="A33" s="28"/>
      <c r="B33" s="28" t="s">
        <v>16</v>
      </c>
      <c r="C33" s="43" t="s">
        <v>55</v>
      </c>
      <c r="D33" s="125">
        <f>'[1]Очистка воды'!D311</f>
        <v>0</v>
      </c>
      <c r="E33" s="125">
        <f>'[1]Очистка воды'!E311</f>
        <v>0</v>
      </c>
      <c r="F33" s="173">
        <f t="shared" si="0"/>
        <v>0</v>
      </c>
      <c r="G33" s="29">
        <f t="shared" si="8"/>
        <v>0</v>
      </c>
      <c r="H33" s="125">
        <f>'[1]Очистка воды'!F311</f>
        <v>0</v>
      </c>
      <c r="I33" s="125">
        <f>'[1]Очистка воды'!G311</f>
        <v>0</v>
      </c>
      <c r="J33" s="173">
        <f t="shared" si="2"/>
        <v>0</v>
      </c>
      <c r="K33" s="29">
        <f t="shared" si="9"/>
        <v>0</v>
      </c>
      <c r="L33" s="125">
        <f>'[1]Очистка воды'!H311</f>
        <v>0</v>
      </c>
      <c r="M33" s="173">
        <f t="shared" si="4"/>
        <v>0</v>
      </c>
      <c r="N33" s="29">
        <f t="shared" si="10"/>
        <v>0</v>
      </c>
      <c r="O33" s="125">
        <f>'[1]Очистка воды'!I311</f>
        <v>0</v>
      </c>
      <c r="P33" s="173">
        <f t="shared" si="6"/>
        <v>0</v>
      </c>
      <c r="Q33" s="29">
        <f t="shared" si="11"/>
        <v>0</v>
      </c>
    </row>
    <row r="34" spans="1:17" s="43" customFormat="1" ht="12.75" customHeight="1">
      <c r="A34" s="28"/>
      <c r="B34" s="28" t="s">
        <v>17</v>
      </c>
      <c r="C34" s="43" t="s">
        <v>55</v>
      </c>
      <c r="D34" s="43">
        <f>'[1]Очистка воды'!D339</f>
        <v>0</v>
      </c>
      <c r="E34" s="43">
        <f>'[1]Очистка воды'!E339</f>
        <v>0</v>
      </c>
      <c r="F34" s="173">
        <f t="shared" si="0"/>
        <v>0</v>
      </c>
      <c r="G34" s="29">
        <f t="shared" si="8"/>
        <v>0</v>
      </c>
      <c r="H34" s="43">
        <f>'[1]Очистка воды'!F339</f>
        <v>50</v>
      </c>
      <c r="I34" s="43">
        <f>'[1]Очистка воды'!G339</f>
        <v>0</v>
      </c>
      <c r="J34" s="173">
        <f t="shared" si="2"/>
        <v>0</v>
      </c>
      <c r="K34" s="29">
        <f t="shared" si="9"/>
        <v>0</v>
      </c>
      <c r="L34" s="43">
        <f>'[1]Очистка воды'!H339</f>
        <v>50</v>
      </c>
      <c r="M34" s="173">
        <f t="shared" si="4"/>
        <v>0.0034616396667227606</v>
      </c>
      <c r="N34" s="29">
        <f t="shared" si="10"/>
        <v>0.053304904051172705</v>
      </c>
      <c r="O34" s="43">
        <f>'[1]Очистка воды'!I339</f>
        <v>50</v>
      </c>
      <c r="P34" s="173">
        <f t="shared" si="6"/>
        <v>0.0028344350310989357</v>
      </c>
      <c r="Q34" s="29">
        <f t="shared" si="11"/>
        <v>0.053022269353128315</v>
      </c>
    </row>
    <row r="35" spans="1:17" s="43" customFormat="1" ht="24" customHeight="1">
      <c r="A35" s="28" t="s">
        <v>28</v>
      </c>
      <c r="B35" s="28" t="s">
        <v>19</v>
      </c>
      <c r="C35" s="43" t="s">
        <v>55</v>
      </c>
      <c r="D35" s="43">
        <f>'[1]Очистка воды'!D346</f>
        <v>0</v>
      </c>
      <c r="E35" s="43">
        <f>'[1]Очистка воды'!E346</f>
        <v>0</v>
      </c>
      <c r="F35" s="173">
        <f t="shared" si="0"/>
        <v>0</v>
      </c>
      <c r="G35" s="29">
        <f t="shared" si="8"/>
        <v>0</v>
      </c>
      <c r="H35" s="125">
        <f>'[1]Очистка воды'!F346</f>
        <v>0</v>
      </c>
      <c r="I35" s="125">
        <f>'[1]Очистка воды'!G346</f>
        <v>0</v>
      </c>
      <c r="J35" s="173">
        <f t="shared" si="2"/>
        <v>0</v>
      </c>
      <c r="K35" s="29">
        <f t="shared" si="9"/>
        <v>0</v>
      </c>
      <c r="L35" s="125">
        <f>'[1]Очистка воды'!H346</f>
        <v>0</v>
      </c>
      <c r="M35" s="173">
        <f t="shared" si="4"/>
        <v>0</v>
      </c>
      <c r="N35" s="29">
        <f t="shared" si="10"/>
        <v>0</v>
      </c>
      <c r="O35" s="125">
        <f>'[1]Очистка воды'!I346</f>
        <v>0</v>
      </c>
      <c r="P35" s="173">
        <f t="shared" si="6"/>
        <v>0</v>
      </c>
      <c r="Q35" s="29">
        <f t="shared" si="11"/>
        <v>0</v>
      </c>
    </row>
    <row r="36" spans="1:17" s="4" customFormat="1" ht="13.5" thickBot="1">
      <c r="A36" s="26"/>
      <c r="B36" s="26" t="s">
        <v>39</v>
      </c>
      <c r="C36" s="38" t="s">
        <v>55</v>
      </c>
      <c r="D36" s="31">
        <f>D35+D22</f>
        <v>0</v>
      </c>
      <c r="E36" s="31">
        <f>E35+E22</f>
        <v>27</v>
      </c>
      <c r="F36" s="174">
        <f t="shared" si="0"/>
        <v>0.002159711733236625</v>
      </c>
      <c r="G36" s="17">
        <f>E36/E$60</f>
        <v>0.028662420382165606</v>
      </c>
      <c r="H36" s="31">
        <f>H35+H22</f>
        <v>50</v>
      </c>
      <c r="I36" s="31">
        <f>I35+I22</f>
        <v>0</v>
      </c>
      <c r="J36" s="174">
        <f t="shared" si="2"/>
        <v>0</v>
      </c>
      <c r="K36" s="17">
        <f>I36/I$60</f>
        <v>0</v>
      </c>
      <c r="L36" s="31">
        <f>L35+L22</f>
        <v>50</v>
      </c>
      <c r="M36" s="174">
        <f t="shared" si="4"/>
        <v>0.0034616396667227606</v>
      </c>
      <c r="N36" s="17">
        <f>L36/L$60</f>
        <v>0.053304904051172705</v>
      </c>
      <c r="O36" s="31">
        <f>O35+O22</f>
        <v>79.7</v>
      </c>
      <c r="P36" s="174">
        <f t="shared" si="6"/>
        <v>0.004518089439571704</v>
      </c>
      <c r="Q36" s="17">
        <f>O36/O$60</f>
        <v>0.08451749734888654</v>
      </c>
    </row>
    <row r="37" spans="1:17" ht="26.25" thickTop="1">
      <c r="A37" s="18" t="s">
        <v>24</v>
      </c>
      <c r="B37" s="18" t="s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43" customFormat="1" ht="12.75">
      <c r="A38" s="28" t="s">
        <v>29</v>
      </c>
      <c r="B38" s="28" t="s">
        <v>6</v>
      </c>
      <c r="C38" s="43" t="s">
        <v>55</v>
      </c>
      <c r="D38" s="171">
        <f>SUM(D39:D48)</f>
        <v>8167.777577023761</v>
      </c>
      <c r="E38" s="171">
        <f>SUM(E39:E48)</f>
        <v>6091.789525099999</v>
      </c>
      <c r="F38" s="173">
        <f t="shared" si="0"/>
        <v>0.48727812273209015</v>
      </c>
      <c r="G38" s="29">
        <f aca="true" t="shared" si="12" ref="G38:G49">E38/E$60</f>
        <v>6.466867861040339</v>
      </c>
      <c r="H38" s="43">
        <f>SUM(H39:H48)</f>
        <v>4123.134929898662</v>
      </c>
      <c r="I38" s="43">
        <f>SUM(I39:I48)</f>
        <v>1411.6761488</v>
      </c>
      <c r="J38" s="173">
        <f t="shared" si="2"/>
        <v>0.46062844149437276</v>
      </c>
      <c r="K38" s="29">
        <f aca="true" t="shared" si="13" ref="K38:K49">I38/I$60</f>
        <v>6.636935349318289</v>
      </c>
      <c r="L38" s="43">
        <f>SUM(L39:L48)</f>
        <v>6997.150868</v>
      </c>
      <c r="M38" s="173">
        <f t="shared" si="4"/>
        <v>0.48443229997424786</v>
      </c>
      <c r="N38" s="29">
        <f aca="true" t="shared" si="14" ref="N38:N49">L38/L$60</f>
        <v>7.459649113006396</v>
      </c>
      <c r="O38" s="43">
        <f>SUM(O39:O48)</f>
        <v>7881.8211472</v>
      </c>
      <c r="P38" s="173">
        <f t="shared" si="6"/>
        <v>0.44681019936960165</v>
      </c>
      <c r="Q38" s="29">
        <f aca="true" t="shared" si="15" ref="Q38:Q49">O38/O$60</f>
        <v>8.358240877200425</v>
      </c>
    </row>
    <row r="39" spans="1:17" s="43" customFormat="1" ht="12.75">
      <c r="A39" s="28"/>
      <c r="B39" s="28" t="s">
        <v>7</v>
      </c>
      <c r="C39" s="43" t="s">
        <v>55</v>
      </c>
      <c r="D39" s="172">
        <f>'[1]Трансп воды'!D48</f>
        <v>2246.778</v>
      </c>
      <c r="E39" s="43">
        <f>'[1]Трансп воды'!E48</f>
        <v>2754.9896251</v>
      </c>
      <c r="F39" s="173">
        <f t="shared" si="0"/>
        <v>0.22036975623235705</v>
      </c>
      <c r="G39" s="29">
        <f t="shared" si="12"/>
        <v>2.9246174364118898</v>
      </c>
      <c r="H39" s="43">
        <f>'[1]Трансп воды'!F48</f>
        <v>1294.76016</v>
      </c>
      <c r="I39" s="43">
        <f>'[1]Трансп воды'!G48</f>
        <v>661.8464088000001</v>
      </c>
      <c r="J39" s="173">
        <f t="shared" si="2"/>
        <v>0.21595978656531337</v>
      </c>
      <c r="K39" s="29">
        <f t="shared" si="13"/>
        <v>3.1116427306064884</v>
      </c>
      <c r="L39" s="43">
        <f>'[1]Трансп воды'!H48</f>
        <v>2750.8002880000004</v>
      </c>
      <c r="M39" s="173">
        <f t="shared" si="4"/>
        <v>0.19044558784346388</v>
      </c>
      <c r="N39" s="29">
        <f t="shared" si="14"/>
        <v>2.9326229083155653</v>
      </c>
      <c r="O39" s="43">
        <f>'[1]Трансп воды'!I48</f>
        <v>3134.5269472</v>
      </c>
      <c r="P39" s="173">
        <f t="shared" si="6"/>
        <v>0.17769225970134567</v>
      </c>
      <c r="Q39" s="29">
        <f t="shared" si="15"/>
        <v>3.3239946417815482</v>
      </c>
    </row>
    <row r="40" spans="1:17" s="43" customFormat="1" ht="12.75">
      <c r="A40" s="28"/>
      <c r="B40" s="28" t="s">
        <v>8</v>
      </c>
      <c r="C40" s="43" t="s">
        <v>55</v>
      </c>
      <c r="D40" s="43">
        <f>'[1]Трансп воды'!D75</f>
        <v>0</v>
      </c>
      <c r="E40" s="43">
        <f>'[1]Трансп воды'!E75</f>
        <v>136.65</v>
      </c>
      <c r="F40" s="173">
        <f t="shared" si="0"/>
        <v>0.010930541049880919</v>
      </c>
      <c r="G40" s="29">
        <f t="shared" si="12"/>
        <v>0.14506369426751592</v>
      </c>
      <c r="H40" s="43">
        <f>'[1]Трансп воды'!F75</f>
        <v>144.5</v>
      </c>
      <c r="I40" s="43">
        <f>'[1]Трансп воды'!G75</f>
        <v>36.52</v>
      </c>
      <c r="J40" s="173">
        <f t="shared" si="2"/>
        <v>0.011916437560891157</v>
      </c>
      <c r="K40" s="29">
        <f t="shared" si="13"/>
        <v>0.17169722614010346</v>
      </c>
      <c r="L40" s="43">
        <f>'[1]Трансп воды'!H75</f>
        <v>147.35</v>
      </c>
      <c r="M40" s="173">
        <f t="shared" si="4"/>
        <v>0.010201452097831975</v>
      </c>
      <c r="N40" s="29">
        <f t="shared" si="14"/>
        <v>0.15708955223880597</v>
      </c>
      <c r="O40" s="43">
        <f>'[1]Трансп воды'!I75</f>
        <v>147.35</v>
      </c>
      <c r="P40" s="173">
        <f t="shared" si="6"/>
        <v>0.008353080036648563</v>
      </c>
      <c r="Q40" s="29">
        <f t="shared" si="15"/>
        <v>0.15625662778366914</v>
      </c>
    </row>
    <row r="41" spans="1:17" s="43" customFormat="1" ht="25.5">
      <c r="A41" s="28"/>
      <c r="B41" s="28" t="s">
        <v>9</v>
      </c>
      <c r="C41" s="43" t="s">
        <v>55</v>
      </c>
      <c r="D41" s="43">
        <f>'[1]Трансп воды'!D102</f>
        <v>1327.72</v>
      </c>
      <c r="E41" s="43">
        <f>'[1]Трансп воды'!E102</f>
        <v>1327.72</v>
      </c>
      <c r="F41" s="173">
        <f t="shared" si="0"/>
        <v>0.10620342453529376</v>
      </c>
      <c r="G41" s="29">
        <f t="shared" si="12"/>
        <v>1.4094692144373673</v>
      </c>
      <c r="H41" s="43">
        <f>'[1]Трансп воды'!F102</f>
        <v>327.72</v>
      </c>
      <c r="I41" s="43">
        <f>'[1]Трансп воды'!G102</f>
        <v>0</v>
      </c>
      <c r="J41" s="173">
        <f t="shared" si="2"/>
        <v>0</v>
      </c>
      <c r="K41" s="29">
        <f t="shared" si="13"/>
        <v>0</v>
      </c>
      <c r="L41" s="43">
        <f>'[1]Трансп воды'!H102</f>
        <v>1327.72</v>
      </c>
      <c r="M41" s="173">
        <f t="shared" si="4"/>
        <v>0.09192176436602287</v>
      </c>
      <c r="N41" s="29">
        <f t="shared" si="14"/>
        <v>1.4154797441364606</v>
      </c>
      <c r="O41" s="43">
        <f>'[1]Трансп воды'!I102</f>
        <v>1327.72</v>
      </c>
      <c r="P41" s="173">
        <f t="shared" si="6"/>
        <v>0.07526672158981358</v>
      </c>
      <c r="Q41" s="29">
        <f t="shared" si="15"/>
        <v>1.4079745493107105</v>
      </c>
    </row>
    <row r="42" spans="1:17" s="43" customFormat="1" ht="12.75">
      <c r="A42" s="28"/>
      <c r="B42" s="28" t="s">
        <v>10</v>
      </c>
      <c r="C42" s="43" t="s">
        <v>55</v>
      </c>
      <c r="D42" s="43">
        <f>'[1]Трансп воды'!D129</f>
        <v>753.8</v>
      </c>
      <c r="E42" s="43">
        <f>'[1]Трансп воды'!E129</f>
        <v>656.4000000000001</v>
      </c>
      <c r="F42" s="173">
        <f t="shared" si="0"/>
        <v>0.05250499191468595</v>
      </c>
      <c r="G42" s="29">
        <f t="shared" si="12"/>
        <v>0.6968152866242039</v>
      </c>
      <c r="H42" s="43">
        <f>'[1]Трансп воды'!F129</f>
        <v>602.5</v>
      </c>
      <c r="I42" s="43">
        <f>'[1]Трансп воды'!G129</f>
        <v>105</v>
      </c>
      <c r="J42" s="173">
        <f t="shared" si="2"/>
        <v>0.03426138948229933</v>
      </c>
      <c r="K42" s="29">
        <f t="shared" si="13"/>
        <v>0.4936530324400564</v>
      </c>
      <c r="L42" s="43">
        <f>'[1]Трансп воды'!H129</f>
        <v>1235.99</v>
      </c>
      <c r="M42" s="173">
        <f t="shared" si="4"/>
        <v>0.0855710402334533</v>
      </c>
      <c r="N42" s="29">
        <f t="shared" si="14"/>
        <v>1.317686567164179</v>
      </c>
      <c r="O42" s="43">
        <f>'[1]Трансп воды'!I129</f>
        <v>1583.5009999999997</v>
      </c>
      <c r="P42" s="173">
        <f t="shared" si="6"/>
        <v>0.0897666141236039</v>
      </c>
      <c r="Q42" s="29">
        <f t="shared" si="15"/>
        <v>1.6792163308589605</v>
      </c>
    </row>
    <row r="43" spans="1:17" s="43" customFormat="1" ht="12.75">
      <c r="A43" s="28"/>
      <c r="B43" s="28" t="s">
        <v>11</v>
      </c>
      <c r="C43" s="43" t="s">
        <v>55</v>
      </c>
      <c r="D43" s="43">
        <f>'[1]Трансп воды'!D156</f>
        <v>0</v>
      </c>
      <c r="E43" s="43">
        <f>'[1]Трансп воды'!E156</f>
        <v>0</v>
      </c>
      <c r="F43" s="173">
        <f t="shared" si="0"/>
        <v>0</v>
      </c>
      <c r="G43" s="29">
        <f t="shared" si="12"/>
        <v>0</v>
      </c>
      <c r="H43" s="43">
        <f>'[1]Трансп воды'!F156</f>
        <v>0</v>
      </c>
      <c r="I43" s="43">
        <f>'[1]Трансп воды'!G156</f>
        <v>0</v>
      </c>
      <c r="J43" s="173">
        <f t="shared" si="2"/>
        <v>0</v>
      </c>
      <c r="K43" s="29">
        <f t="shared" si="13"/>
        <v>0</v>
      </c>
      <c r="L43" s="43">
        <f>'[1]Трансп воды'!H156</f>
        <v>0</v>
      </c>
      <c r="M43" s="173">
        <f t="shared" si="4"/>
        <v>0</v>
      </c>
      <c r="N43" s="29">
        <f t="shared" si="14"/>
        <v>0</v>
      </c>
      <c r="O43" s="43">
        <f>'[1]Трансп воды'!I156</f>
        <v>0</v>
      </c>
      <c r="P43" s="173">
        <f t="shared" si="6"/>
        <v>0</v>
      </c>
      <c r="Q43" s="29">
        <f t="shared" si="15"/>
        <v>0</v>
      </c>
    </row>
    <row r="44" spans="1:17" s="43" customFormat="1" ht="12.75">
      <c r="A44" s="28"/>
      <c r="B44" s="28" t="s">
        <v>12</v>
      </c>
      <c r="C44" s="43" t="s">
        <v>55</v>
      </c>
      <c r="D44" s="43">
        <f>'[1]Трансп воды'!D187</f>
        <v>723.5</v>
      </c>
      <c r="E44" s="43">
        <f>'[1]Трансп воды'!E187</f>
        <v>922.45</v>
      </c>
      <c r="F44" s="173">
        <f t="shared" si="0"/>
        <v>0.07378615141941203</v>
      </c>
      <c r="G44" s="29">
        <f t="shared" si="12"/>
        <v>0.9792462845010617</v>
      </c>
      <c r="H44" s="43">
        <f>'[1]Трансп воды'!F187</f>
        <v>755.34</v>
      </c>
      <c r="I44" s="43">
        <f>'[1]Трансп воды'!G187</f>
        <v>464.37</v>
      </c>
      <c r="J44" s="173">
        <f t="shared" si="2"/>
        <v>0.15152344222757466</v>
      </c>
      <c r="K44" s="29">
        <f t="shared" si="13"/>
        <v>2.1832157968970383</v>
      </c>
      <c r="L44" s="43">
        <f>'[1]Трансп воды'!H187</f>
        <v>928.7900000000001</v>
      </c>
      <c r="M44" s="173">
        <f t="shared" si="4"/>
        <v>0.06430272612110866</v>
      </c>
      <c r="N44" s="29">
        <f t="shared" si="14"/>
        <v>0.9901812366737741</v>
      </c>
      <c r="O44" s="43">
        <f>'[1]Трансп воды'!I187</f>
        <v>1021.5999999999999</v>
      </c>
      <c r="P44" s="173">
        <f t="shared" si="6"/>
        <v>0.05791317655541345</v>
      </c>
      <c r="Q44" s="29">
        <f t="shared" si="15"/>
        <v>1.0833510074231176</v>
      </c>
    </row>
    <row r="45" spans="1:17" s="43" customFormat="1" ht="25.5">
      <c r="A45" s="28"/>
      <c r="B45" s="28" t="s">
        <v>13</v>
      </c>
      <c r="C45" s="43" t="s">
        <v>55</v>
      </c>
      <c r="D45" s="125">
        <f>'[1]Трансп воды'!D194</f>
        <v>247.437</v>
      </c>
      <c r="E45" s="43">
        <f>'[1]Трансп воды'!E194</f>
        <v>278.5799</v>
      </c>
      <c r="F45" s="173">
        <f t="shared" si="0"/>
        <v>0.022283417728662432</v>
      </c>
      <c r="G45" s="29">
        <f t="shared" si="12"/>
        <v>0.2957323779193206</v>
      </c>
      <c r="H45" s="43">
        <f>'[1]Трансп воды'!F194</f>
        <v>228.11268</v>
      </c>
      <c r="I45" s="43">
        <f>'[1]Трансп воды'!G194</f>
        <v>140.23973999999998</v>
      </c>
      <c r="J45" s="173">
        <f t="shared" si="2"/>
        <v>0.04576007955272754</v>
      </c>
      <c r="K45" s="29">
        <f t="shared" si="13"/>
        <v>0.6593311706629055</v>
      </c>
      <c r="L45" s="43">
        <f>'[1]Трансп воды'!H194</f>
        <v>280.49458000000004</v>
      </c>
      <c r="M45" s="173">
        <f t="shared" si="4"/>
        <v>0.019419423288574815</v>
      </c>
      <c r="N45" s="29">
        <f t="shared" si="14"/>
        <v>0.29903473347547976</v>
      </c>
      <c r="O45" s="43">
        <f>'[1]Трансп воды'!I194</f>
        <v>308.5232</v>
      </c>
      <c r="P45" s="173">
        <f t="shared" si="6"/>
        <v>0.01748977931973486</v>
      </c>
      <c r="Q45" s="29">
        <f t="shared" si="15"/>
        <v>0.3271720042417815</v>
      </c>
    </row>
    <row r="46" spans="1:17" s="43" customFormat="1" ht="63.75">
      <c r="A46" s="28"/>
      <c r="B46" s="28" t="s">
        <v>26</v>
      </c>
      <c r="C46" s="43" t="s">
        <v>55</v>
      </c>
      <c r="D46" s="43">
        <f>'[1]Трансп воды'!D227</f>
        <v>0</v>
      </c>
      <c r="E46" s="43">
        <f>'[1]Трансп воды'!E227</f>
        <v>0</v>
      </c>
      <c r="F46" s="173">
        <f t="shared" si="0"/>
        <v>0</v>
      </c>
      <c r="G46" s="29">
        <f t="shared" si="12"/>
        <v>0</v>
      </c>
      <c r="H46" s="43">
        <f>'[1]Трансп воды'!F227</f>
        <v>0</v>
      </c>
      <c r="I46" s="43">
        <f>'[1]Трансп воды'!G227</f>
        <v>0</v>
      </c>
      <c r="J46" s="173">
        <f t="shared" si="2"/>
        <v>0</v>
      </c>
      <c r="K46" s="29">
        <f t="shared" si="13"/>
        <v>0</v>
      </c>
      <c r="L46" s="43">
        <f>'[1]Трансп воды'!H227</f>
        <v>0</v>
      </c>
      <c r="M46" s="173">
        <f t="shared" si="4"/>
        <v>0</v>
      </c>
      <c r="N46" s="29">
        <f t="shared" si="14"/>
        <v>0</v>
      </c>
      <c r="O46" s="43">
        <f>'[1]Трансп воды'!I227</f>
        <v>0</v>
      </c>
      <c r="P46" s="173">
        <f t="shared" si="6"/>
        <v>0</v>
      </c>
      <c r="Q46" s="29">
        <f t="shared" si="15"/>
        <v>0</v>
      </c>
    </row>
    <row r="47" spans="1:17" s="43" customFormat="1" ht="12.75">
      <c r="A47" s="28"/>
      <c r="B47" s="28" t="s">
        <v>16</v>
      </c>
      <c r="C47" s="43" t="s">
        <v>55</v>
      </c>
      <c r="D47" s="125">
        <f>'[1]Трансп воды'!D234</f>
        <v>779.4925770237617</v>
      </c>
      <c r="E47" s="125">
        <f>'[1]Трансп воды'!E234</f>
        <v>0</v>
      </c>
      <c r="F47" s="173">
        <f t="shared" si="0"/>
        <v>0</v>
      </c>
      <c r="G47" s="29">
        <f t="shared" si="12"/>
        <v>0</v>
      </c>
      <c r="H47" s="125">
        <f>'[1]Трансп воды'!F234</f>
        <v>444.1960898986622</v>
      </c>
      <c r="I47" s="125">
        <f>'[1]Трансп воды'!G234</f>
        <v>0</v>
      </c>
      <c r="J47" s="173">
        <f t="shared" si="2"/>
        <v>0</v>
      </c>
      <c r="K47" s="29">
        <f t="shared" si="13"/>
        <v>0</v>
      </c>
      <c r="L47" s="125">
        <f>'[1]Трансп воды'!H234</f>
        <v>0</v>
      </c>
      <c r="M47" s="173">
        <f t="shared" si="4"/>
        <v>0</v>
      </c>
      <c r="N47" s="29">
        <f t="shared" si="14"/>
        <v>0</v>
      </c>
      <c r="O47" s="125">
        <f>'[1]Трансп воды'!I234</f>
        <v>0</v>
      </c>
      <c r="P47" s="173">
        <f t="shared" si="6"/>
        <v>0</v>
      </c>
      <c r="Q47" s="29">
        <f t="shared" si="15"/>
        <v>0</v>
      </c>
    </row>
    <row r="48" spans="1:17" s="43" customFormat="1" ht="12.75">
      <c r="A48" s="28"/>
      <c r="B48" s="28" t="s">
        <v>17</v>
      </c>
      <c r="C48" s="43" t="s">
        <v>55</v>
      </c>
      <c r="D48" s="43">
        <f>'[1]Трансп воды'!D262</f>
        <v>2089.05</v>
      </c>
      <c r="E48" s="43">
        <f>'[1]Трансп воды'!E262</f>
        <v>15</v>
      </c>
      <c r="F48" s="173">
        <f t="shared" si="0"/>
        <v>0.001199839851798125</v>
      </c>
      <c r="G48" s="29">
        <f t="shared" si="12"/>
        <v>0.01592356687898089</v>
      </c>
      <c r="H48" s="43">
        <f>'[1]Трансп воды'!F262</f>
        <v>326.006</v>
      </c>
      <c r="I48" s="43">
        <f>'[1]Трансп воды'!G262</f>
        <v>3.7</v>
      </c>
      <c r="J48" s="173">
        <f t="shared" si="2"/>
        <v>0.0012073061055667383</v>
      </c>
      <c r="K48" s="29">
        <f t="shared" si="13"/>
        <v>0.017395392571697227</v>
      </c>
      <c r="L48" s="43">
        <f>'[1]Трансп воды'!H262</f>
        <v>326.006</v>
      </c>
      <c r="M48" s="173">
        <f t="shared" si="4"/>
        <v>0.022570306023792404</v>
      </c>
      <c r="N48" s="29">
        <f t="shared" si="14"/>
        <v>0.34755437100213216</v>
      </c>
      <c r="O48" s="43">
        <f>'[1]Трансп воды'!I262</f>
        <v>358.6</v>
      </c>
      <c r="P48" s="173">
        <f t="shared" si="6"/>
        <v>0.02032856804304157</v>
      </c>
      <c r="Q48" s="29">
        <f t="shared" si="15"/>
        <v>0.3802757158006363</v>
      </c>
    </row>
    <row r="49" spans="1:17" s="43" customFormat="1" ht="25.5">
      <c r="A49" s="28" t="s">
        <v>30</v>
      </c>
      <c r="B49" s="28" t="s">
        <v>19</v>
      </c>
      <c r="C49" s="43" t="s">
        <v>55</v>
      </c>
      <c r="D49" s="125">
        <f>'[1]Трансп воды'!D269</f>
        <v>590.6155155054369</v>
      </c>
      <c r="E49" s="125">
        <f>'[1]Трансп воды'!E269</f>
        <v>0</v>
      </c>
      <c r="F49" s="173">
        <f t="shared" si="0"/>
        <v>0</v>
      </c>
      <c r="G49" s="29">
        <f t="shared" si="12"/>
        <v>0</v>
      </c>
      <c r="H49" s="125">
        <f>'[1]Трансп воды'!F269</f>
        <v>471.85513192791194</v>
      </c>
      <c r="I49" s="125">
        <f>'[1]Трансп воды'!G269</f>
        <v>14.212736596235942</v>
      </c>
      <c r="J49" s="173">
        <f t="shared" si="2"/>
        <v>0.00463760099174256</v>
      </c>
      <c r="K49" s="29">
        <f t="shared" si="13"/>
        <v>0.06682057638098704</v>
      </c>
      <c r="L49" s="125">
        <f>'[1]Трансп воды'!H269</f>
        <v>0</v>
      </c>
      <c r="M49" s="173">
        <f t="shared" si="4"/>
        <v>0</v>
      </c>
      <c r="N49" s="29">
        <f t="shared" si="14"/>
        <v>0</v>
      </c>
      <c r="O49" s="125">
        <f>'[1]Трансп воды'!I269</f>
        <v>0</v>
      </c>
      <c r="P49" s="173">
        <f t="shared" si="6"/>
        <v>0</v>
      </c>
      <c r="Q49" s="29">
        <f t="shared" si="15"/>
        <v>0</v>
      </c>
    </row>
    <row r="50" spans="1:17" s="4" customFormat="1" ht="13.5" thickBot="1">
      <c r="A50" s="26"/>
      <c r="B50" s="26" t="s">
        <v>39</v>
      </c>
      <c r="C50" s="38" t="s">
        <v>55</v>
      </c>
      <c r="D50" s="31">
        <f>D49+D38</f>
        <v>8758.393092529199</v>
      </c>
      <c r="E50" s="31">
        <f>E49+E38</f>
        <v>6091.789525099999</v>
      </c>
      <c r="F50" s="174">
        <f>E50/E$51</f>
        <v>0.48727812273209015</v>
      </c>
      <c r="G50" s="17">
        <f>E50/E$60</f>
        <v>6.466867861040339</v>
      </c>
      <c r="H50" s="31">
        <f>H49+H38</f>
        <v>4594.990061826575</v>
      </c>
      <c r="I50" s="31">
        <f>I49+I38</f>
        <v>1425.888885396236</v>
      </c>
      <c r="J50" s="174">
        <f t="shared" si="2"/>
        <v>0.46526604248611536</v>
      </c>
      <c r="K50" s="17">
        <f>I50/I$60</f>
        <v>6.7037559256992765</v>
      </c>
      <c r="L50" s="31">
        <f>L49+L38</f>
        <v>6997.150868</v>
      </c>
      <c r="M50" s="174">
        <f t="shared" si="4"/>
        <v>0.48443229997424786</v>
      </c>
      <c r="N50" s="17">
        <f>L50/L$60</f>
        <v>7.459649113006396</v>
      </c>
      <c r="O50" s="31">
        <f>O49+O38</f>
        <v>7881.8211472</v>
      </c>
      <c r="P50" s="174">
        <f t="shared" si="6"/>
        <v>0.44681019936960165</v>
      </c>
      <c r="Q50" s="17">
        <f>O50/O$60</f>
        <v>8.358240877200425</v>
      </c>
    </row>
    <row r="51" spans="1:17" s="8" customFormat="1" ht="14.25" thickBot="1" thickTop="1">
      <c r="A51" s="21" t="s">
        <v>37</v>
      </c>
      <c r="B51" s="21" t="s">
        <v>56</v>
      </c>
      <c r="C51" s="38" t="s">
        <v>55</v>
      </c>
      <c r="D51" s="34">
        <f>D50+D36+D20</f>
        <v>18666.4548</v>
      </c>
      <c r="E51" s="34">
        <f>E50+E36+E20</f>
        <v>12501.6684331</v>
      </c>
      <c r="F51" s="35">
        <f>E51/E$51</f>
        <v>1</v>
      </c>
      <c r="G51" s="31">
        <f>E51/$E$60</f>
        <v>13.271410226220807</v>
      </c>
      <c r="H51" s="34">
        <f>H50+H36+H20</f>
        <v>12684.775544060001</v>
      </c>
      <c r="I51" s="34">
        <f>I50+I36+I20</f>
        <v>3064.674305</v>
      </c>
      <c r="J51" s="35">
        <f t="shared" si="2"/>
        <v>1</v>
      </c>
      <c r="K51" s="31">
        <f>I51/$E$60</f>
        <v>3.2533697505307857</v>
      </c>
      <c r="L51" s="34">
        <f>L50+L36+L20</f>
        <v>14444.022143799999</v>
      </c>
      <c r="M51" s="35">
        <f t="shared" si="4"/>
        <v>1</v>
      </c>
      <c r="N51" s="31">
        <f>L51/$E$60</f>
        <v>15.333356840552016</v>
      </c>
      <c r="O51" s="34">
        <f>O50+O36+O20</f>
        <v>17640.1997052</v>
      </c>
      <c r="P51" s="35">
        <f t="shared" si="6"/>
        <v>1</v>
      </c>
      <c r="Q51" s="31">
        <f>O51/$E$60</f>
        <v>18.726326650955414</v>
      </c>
    </row>
    <row r="52" spans="1:17" s="7" customFormat="1" ht="13.5" thickTop="1">
      <c r="A52" s="18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30" customFormat="1" ht="12.75">
      <c r="A53" s="28" t="s">
        <v>38</v>
      </c>
      <c r="B53" s="28" t="s">
        <v>35</v>
      </c>
      <c r="C53" s="43" t="s">
        <v>55</v>
      </c>
      <c r="D53" s="28">
        <f>'[1]инф  ОКК'!E109</f>
        <v>1765.3</v>
      </c>
      <c r="E53" s="28">
        <f>'[1]инф  ОКК'!F109</f>
        <v>1354.9</v>
      </c>
      <c r="F53" s="28"/>
      <c r="G53" s="28">
        <f>E53/E$60</f>
        <v>1.4383227176220807</v>
      </c>
      <c r="H53" s="28">
        <f>'[1]инф  ОКК'!G109</f>
        <v>292.2</v>
      </c>
      <c r="I53" s="28">
        <f>'[1]инф  ОКК'!H109</f>
        <v>54.59</v>
      </c>
      <c r="J53" s="28"/>
      <c r="K53" s="28">
        <f>I53/I$60</f>
        <v>0.25665256229431127</v>
      </c>
      <c r="L53" s="28">
        <f>'[1]инф  ОКК'!I109</f>
        <v>1646.78</v>
      </c>
      <c r="M53" s="28"/>
      <c r="N53" s="28">
        <f>L53/L$60</f>
        <v>1.755628997867804</v>
      </c>
      <c r="O53" s="28">
        <f>'[1]инф  ОКК'!J109</f>
        <v>2197.5</v>
      </c>
      <c r="P53" s="28"/>
      <c r="Q53" s="28">
        <f>O53/O$60</f>
        <v>2.3303287380699893</v>
      </c>
    </row>
    <row r="54" spans="1:17" s="30" customFormat="1" ht="12.75">
      <c r="A54" s="28"/>
      <c r="B54" s="168" t="s">
        <v>59</v>
      </c>
      <c r="C54" s="33" t="s">
        <v>60</v>
      </c>
      <c r="D54" s="29">
        <f>D53/D51</f>
        <v>0.09457071623477212</v>
      </c>
      <c r="E54" s="29">
        <f>E53/E51</f>
        <v>0.10837753434675197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4" customFormat="1" ht="13.5" thickBot="1">
      <c r="A55" s="26" t="s">
        <v>40</v>
      </c>
      <c r="B55" s="26" t="s">
        <v>36</v>
      </c>
      <c r="C55" s="42" t="s">
        <v>55</v>
      </c>
      <c r="D55" s="31">
        <f>D51+D53</f>
        <v>20431.7548</v>
      </c>
      <c r="E55" s="31">
        <f>E51+E53</f>
        <v>13856.5684331</v>
      </c>
      <c r="F55" s="17"/>
      <c r="G55" s="17"/>
      <c r="H55" s="31">
        <f>H51+H53</f>
        <v>12976.975544060002</v>
      </c>
      <c r="I55" s="31">
        <f>I51+I53</f>
        <v>3119.264305</v>
      </c>
      <c r="J55" s="17"/>
      <c r="K55" s="17"/>
      <c r="L55" s="31">
        <f>L51+L53</f>
        <v>16090.8021438</v>
      </c>
      <c r="M55" s="17"/>
      <c r="N55" s="17"/>
      <c r="O55" s="31">
        <f>O51+O53</f>
        <v>19837.6997052</v>
      </c>
      <c r="P55" s="17"/>
      <c r="Q55" s="17"/>
    </row>
    <row r="56" spans="1:17" ht="13.5" thickTop="1">
      <c r="A56" s="18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30" customFormat="1" ht="25.5">
      <c r="A57" s="28" t="s">
        <v>44</v>
      </c>
      <c r="B57" s="28" t="s">
        <v>43</v>
      </c>
      <c r="C57" s="29" t="s">
        <v>61</v>
      </c>
      <c r="D57" s="139">
        <f>D55/D60</f>
        <v>12.709318620071908</v>
      </c>
      <c r="E57" s="36">
        <f>E55/E60</f>
        <v>14.709732943842887</v>
      </c>
      <c r="F57" s="29"/>
      <c r="G57" s="29"/>
      <c r="H57" s="36">
        <f>H55/H60</f>
        <v>13.005587837302068</v>
      </c>
      <c r="I57" s="36">
        <f>I55/I60</f>
        <v>14.665088410907384</v>
      </c>
      <c r="J57" s="29"/>
      <c r="K57" s="29"/>
      <c r="L57" s="36">
        <f>L55/L60</f>
        <v>17.154373287633263</v>
      </c>
      <c r="M57" s="29"/>
      <c r="N57" s="29"/>
      <c r="O57" s="36">
        <f>O55/O60</f>
        <v>21.036797142311773</v>
      </c>
      <c r="P57" s="29"/>
      <c r="Q57" s="29"/>
    </row>
    <row r="58" spans="1:17" s="4" customFormat="1" ht="13.5" thickBot="1">
      <c r="A58" s="26"/>
      <c r="B58" s="26" t="s">
        <v>45</v>
      </c>
      <c r="C58" s="17" t="s">
        <v>61</v>
      </c>
      <c r="D58" s="17">
        <f>D57*1.18</f>
        <v>14.99699597168485</v>
      </c>
      <c r="E58" s="17">
        <f>E57*1.18</f>
        <v>17.357484873734606</v>
      </c>
      <c r="F58" s="17"/>
      <c r="G58" s="17"/>
      <c r="H58" s="17">
        <f>H57*1.18</f>
        <v>15.346593648016439</v>
      </c>
      <c r="I58" s="17">
        <f>I57*1.18</f>
        <v>17.304804324870712</v>
      </c>
      <c r="J58" s="17"/>
      <c r="K58" s="17"/>
      <c r="L58" s="17">
        <f>L57*1.18</f>
        <v>20.24216047940725</v>
      </c>
      <c r="M58" s="17"/>
      <c r="N58" s="17"/>
      <c r="O58" s="17">
        <f>O57*1.18</f>
        <v>24.82342062792789</v>
      </c>
      <c r="P58" s="17"/>
      <c r="Q58" s="17"/>
    </row>
    <row r="59" spans="1:17" ht="13.5" thickTop="1">
      <c r="A59" s="18"/>
      <c r="B59" s="1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2" customFormat="1" ht="25.5">
      <c r="A60" s="20"/>
      <c r="B60" s="22" t="s">
        <v>41</v>
      </c>
      <c r="C60" s="24" t="s">
        <v>58</v>
      </c>
      <c r="D60" s="20">
        <f>'[1]ПП ВС ВО'!D19</f>
        <v>1607.62</v>
      </c>
      <c r="E60" s="20">
        <f>'[1]ПП ВС ВО'!E19</f>
        <v>942</v>
      </c>
      <c r="F60" s="20"/>
      <c r="G60" s="20"/>
      <c r="H60" s="20">
        <f>'[1]ПП ВС ВО'!F19</f>
        <v>997.8</v>
      </c>
      <c r="I60" s="20">
        <f>'[1]ПП ВС ВО'!G19</f>
        <v>212.7</v>
      </c>
      <c r="J60" s="20"/>
      <c r="K60" s="20"/>
      <c r="L60" s="20">
        <f>'[1]ПП ВС ВО'!H19</f>
        <v>938</v>
      </c>
      <c r="M60" s="20"/>
      <c r="N60" s="20"/>
      <c r="O60" s="20">
        <f>'[1]ПП ВС ВО'!I19</f>
        <v>943</v>
      </c>
      <c r="P60" s="20"/>
      <c r="Q60" s="20"/>
    </row>
    <row r="61" spans="1:17" ht="12.75">
      <c r="A61" s="15"/>
      <c r="B61" s="15"/>
      <c r="C61" s="2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72"/>
      <c r="P61" s="57"/>
      <c r="Q61" s="13"/>
    </row>
    <row r="62" spans="1:17" s="4" customFormat="1" ht="26.25" thickBot="1">
      <c r="A62" s="26" t="s">
        <v>57</v>
      </c>
      <c r="B62" s="169" t="s">
        <v>42</v>
      </c>
      <c r="C62" s="27" t="s">
        <v>58</v>
      </c>
      <c r="D62" s="17">
        <f>'[1]ПП ВС ВО'!D20</f>
        <v>1107.04</v>
      </c>
      <c r="E62" s="17">
        <f>'[1]ПП ВС ВО'!E20</f>
        <v>703</v>
      </c>
      <c r="F62" s="14"/>
      <c r="G62" s="14"/>
      <c r="H62" s="14">
        <f>'[1]ПП ВС ВО'!F20</f>
        <v>678.4</v>
      </c>
      <c r="I62" s="14">
        <f>'[1]ПП ВС ВО'!G20</f>
        <v>172.5</v>
      </c>
      <c r="J62" s="14"/>
      <c r="K62" s="14"/>
      <c r="L62" s="17">
        <f>'[1]ПП ВС ВО'!H20</f>
        <v>700</v>
      </c>
      <c r="M62" s="14"/>
      <c r="N62" s="14"/>
      <c r="O62" s="14">
        <f>'[1]ПП ВС ВО'!I20</f>
        <v>703</v>
      </c>
      <c r="P62" s="14"/>
      <c r="Q62" s="14"/>
    </row>
    <row r="63" spans="1:15" ht="13.5" thickTop="1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54" customFormat="1" ht="25.5">
      <c r="A69" s="129"/>
      <c r="B69" s="51" t="s">
        <v>116</v>
      </c>
      <c r="C69" s="51"/>
      <c r="D69" s="51">
        <f>SUM(D8:D16,D18,D23:D32,D34,D39:D46,D48)</f>
        <v>14904.7648</v>
      </c>
      <c r="E69" s="51">
        <f>SUM(E8:E16,E18,E23:E32,E34,E39:E46,E48)</f>
        <v>12501.668433100001</v>
      </c>
      <c r="F69" s="51"/>
      <c r="G69" s="51"/>
      <c r="H69" s="51">
        <f>SUM(H8:H16,H18,H23:H32,H34,H39:H46,H48)</f>
        <v>10186.379544059999</v>
      </c>
      <c r="I69" s="51">
        <f>SUM(I8:I16,I18,I23:I32,I34,I39:I46,I48)</f>
        <v>3030.4743049999997</v>
      </c>
      <c r="J69" s="51"/>
      <c r="K69" s="51"/>
      <c r="L69" s="51">
        <f>SUM(L8:L16,L18,L23:L32,L34,L39:L46,L48)</f>
        <v>14444.022143799999</v>
      </c>
      <c r="M69" s="51"/>
      <c r="N69" s="51"/>
      <c r="O69" s="51">
        <f>SUM(O8:O16,O18,O23:O32,O34,O39:O46,O48)</f>
        <v>17640.199705199997</v>
      </c>
    </row>
    <row r="70" spans="1:15" ht="12.75">
      <c r="A70" s="6"/>
      <c r="B70" s="1" t="s">
        <v>113</v>
      </c>
      <c r="C70" s="1"/>
      <c r="D70" s="1">
        <f>SUM(D8:D16,D18)</f>
        <v>7516.479800000001</v>
      </c>
      <c r="E70" s="1">
        <f>SUM(E8:E16,E18)</f>
        <v>6382.878908000001</v>
      </c>
      <c r="F70" s="1"/>
      <c r="G70" s="1"/>
      <c r="H70" s="1">
        <f>SUM(H8:H16,H18)</f>
        <v>6457.44070406</v>
      </c>
      <c r="I70" s="1">
        <f>SUM(I8:I16,I18)</f>
        <v>1618.7981562</v>
      </c>
      <c r="J70" s="1"/>
      <c r="K70" s="1"/>
      <c r="L70" s="1">
        <f>SUM(L8:L16,L18)</f>
        <v>7396.871275799999</v>
      </c>
      <c r="M70" s="1"/>
      <c r="N70" s="1"/>
      <c r="O70" s="1">
        <f>SUM(O8:O16,O18)</f>
        <v>9678.678558</v>
      </c>
    </row>
    <row r="71" spans="1:15" ht="12.75">
      <c r="A71" s="6"/>
      <c r="B71" s="1" t="s">
        <v>114</v>
      </c>
      <c r="C71" s="1"/>
      <c r="D71" s="1">
        <f>SUM(D23:D32,D34)</f>
        <v>0</v>
      </c>
      <c r="E71" s="1">
        <f>SUM(E23:E32,E34)</f>
        <v>27</v>
      </c>
      <c r="F71" s="1"/>
      <c r="G71" s="1"/>
      <c r="H71" s="1">
        <f>SUM(H23:H32,H34)</f>
        <v>50</v>
      </c>
      <c r="I71" s="1">
        <f>SUM(I23:I32,I34)</f>
        <v>0</v>
      </c>
      <c r="J71" s="1"/>
      <c r="K71" s="1"/>
      <c r="L71" s="1">
        <f>SUM(L23:L32,L34)</f>
        <v>50</v>
      </c>
      <c r="M71" s="1"/>
      <c r="N71" s="1"/>
      <c r="O71" s="1">
        <f>SUM(O23:O32,O34)</f>
        <v>79.7</v>
      </c>
    </row>
    <row r="72" spans="1:15" ht="12.75">
      <c r="A72" s="6"/>
      <c r="B72" s="1" t="s">
        <v>115</v>
      </c>
      <c r="C72" s="1"/>
      <c r="D72" s="1">
        <f>SUM(D39:D46,D48)</f>
        <v>7388.285</v>
      </c>
      <c r="E72" s="1">
        <f>SUM(E39:E46,E48)</f>
        <v>6091.789525099999</v>
      </c>
      <c r="F72" s="1"/>
      <c r="G72" s="1"/>
      <c r="H72" s="1">
        <f>SUM(H39:H46,H48)</f>
        <v>3678.9388400000003</v>
      </c>
      <c r="I72" s="1">
        <f>SUM(I39:I46,I48)</f>
        <v>1411.6761488</v>
      </c>
      <c r="J72" s="1"/>
      <c r="K72" s="1"/>
      <c r="L72" s="1">
        <f>SUM(L39:L46,L48)</f>
        <v>6997.150868</v>
      </c>
      <c r="M72" s="1"/>
      <c r="N72" s="1"/>
      <c r="O72" s="1">
        <f>SUM(O39:O46,O48)</f>
        <v>7881.8211472</v>
      </c>
    </row>
    <row r="73" spans="1:15" ht="12.7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6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6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6"/>
      <c r="B103" s="1"/>
      <c r="C103" s="1"/>
      <c r="D103" s="1"/>
    </row>
    <row r="104" spans="1:4" ht="12.75">
      <c r="A104" s="6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6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6"/>
      <c r="B114" s="1"/>
      <c r="C114" s="1"/>
      <c r="D114" s="1"/>
    </row>
    <row r="115" spans="1:4" ht="12.75">
      <c r="A115" s="6"/>
      <c r="B115" s="1"/>
      <c r="C115" s="1"/>
      <c r="D115" s="1"/>
    </row>
    <row r="116" spans="1:4" ht="12.75">
      <c r="A116" s="6"/>
      <c r="B116" s="1"/>
      <c r="C116" s="1"/>
      <c r="D116" s="1"/>
    </row>
    <row r="117" spans="1:4" ht="12.75">
      <c r="A117" s="6"/>
      <c r="B117" s="1"/>
      <c r="C117" s="1"/>
      <c r="D117" s="1"/>
    </row>
    <row r="118" spans="1:4" ht="12.75">
      <c r="A118" s="6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</sheetData>
  <sheetProtection/>
  <mergeCells count="6">
    <mergeCell ref="D4:G4"/>
    <mergeCell ref="H4:N4"/>
    <mergeCell ref="O4:Q4"/>
    <mergeCell ref="C4:C5"/>
    <mergeCell ref="B4:B5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H122"/>
  <sheetViews>
    <sheetView zoomScale="85" zoomScaleNormal="85" zoomScalePageLayoutView="0" workbookViewId="0" topLeftCell="A19">
      <selection activeCell="A1" sqref="A1:Q76"/>
    </sheetView>
  </sheetViews>
  <sheetFormatPr defaultColWidth="9.00390625" defaultRowHeight="12.75"/>
  <cols>
    <col min="1" max="1" width="9.125" style="5" customWidth="1"/>
    <col min="2" max="2" width="27.625" style="0" customWidth="1"/>
    <col min="3" max="3" width="8.375" style="0" customWidth="1"/>
    <col min="4" max="4" width="9.625" style="0" customWidth="1"/>
    <col min="5" max="5" width="9.375" style="0" customWidth="1"/>
    <col min="8" max="9" width="11.75390625" style="0" bestFit="1" customWidth="1"/>
    <col min="12" max="12" width="11.75390625" style="0" bestFit="1" customWidth="1"/>
    <col min="18" max="20" width="0" style="0" hidden="1" customWidth="1"/>
  </cols>
  <sheetData>
    <row r="1" ht="12.75">
      <c r="A1" s="9" t="s">
        <v>52</v>
      </c>
    </row>
    <row r="2" spans="2:3" ht="15">
      <c r="B2" s="3" t="s">
        <v>120</v>
      </c>
      <c r="C2" s="3"/>
    </row>
    <row r="3" spans="2:15" ht="15.75">
      <c r="B3" s="2" t="s">
        <v>62</v>
      </c>
      <c r="C3" s="2"/>
      <c r="O3" s="10" t="s">
        <v>51</v>
      </c>
    </row>
    <row r="4" spans="1:34" s="11" customFormat="1" ht="12.75">
      <c r="A4" s="141" t="s">
        <v>2</v>
      </c>
      <c r="B4" s="141" t="s">
        <v>3</v>
      </c>
      <c r="C4" s="175" t="s">
        <v>48</v>
      </c>
      <c r="D4" s="141" t="s">
        <v>117</v>
      </c>
      <c r="E4" s="141"/>
      <c r="F4" s="141"/>
      <c r="G4" s="141"/>
      <c r="H4" s="141" t="s">
        <v>119</v>
      </c>
      <c r="I4" s="141"/>
      <c r="J4" s="141"/>
      <c r="K4" s="141"/>
      <c r="L4" s="141"/>
      <c r="M4" s="141"/>
      <c r="N4" s="141"/>
      <c r="O4" s="141" t="s">
        <v>121</v>
      </c>
      <c r="P4" s="141"/>
      <c r="Q4" s="141"/>
      <c r="R4" s="141" t="s">
        <v>50</v>
      </c>
      <c r="S4" s="141"/>
      <c r="T4" s="141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1" customFormat="1" ht="25.5">
      <c r="A5" s="141"/>
      <c r="B5" s="141"/>
      <c r="C5" s="175"/>
      <c r="D5" s="37" t="s">
        <v>33</v>
      </c>
      <c r="E5" s="37" t="s">
        <v>46</v>
      </c>
      <c r="F5" s="37" t="s">
        <v>47</v>
      </c>
      <c r="G5" s="37" t="s">
        <v>49</v>
      </c>
      <c r="H5" s="37" t="s">
        <v>33</v>
      </c>
      <c r="I5" s="37" t="s">
        <v>122</v>
      </c>
      <c r="J5" s="37" t="s">
        <v>47</v>
      </c>
      <c r="K5" s="37" t="s">
        <v>49</v>
      </c>
      <c r="L5" s="37" t="s">
        <v>34</v>
      </c>
      <c r="M5" s="37" t="s">
        <v>47</v>
      </c>
      <c r="N5" s="37" t="s">
        <v>49</v>
      </c>
      <c r="O5" s="37" t="s">
        <v>54</v>
      </c>
      <c r="P5" s="37" t="s">
        <v>47</v>
      </c>
      <c r="Q5" s="37" t="s">
        <v>49</v>
      </c>
      <c r="R5" s="37" t="s">
        <v>53</v>
      </c>
      <c r="S5" s="37" t="s">
        <v>47</v>
      </c>
      <c r="T5" s="37" t="s">
        <v>49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21" ht="37.5" customHeight="1">
      <c r="A6" s="127" t="s">
        <v>4</v>
      </c>
      <c r="B6" s="127" t="s">
        <v>63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"/>
    </row>
    <row r="7" spans="1:21" s="43" customFormat="1" ht="12.75">
      <c r="A7" s="28" t="s">
        <v>5</v>
      </c>
      <c r="B7" s="28" t="s">
        <v>6</v>
      </c>
      <c r="C7" s="44"/>
      <c r="D7" s="176">
        <f>SUM(D8:D17)</f>
        <v>12891.132800104713</v>
      </c>
      <c r="E7" s="176">
        <f>SUM(E8:E17)</f>
        <v>4295.198247099999</v>
      </c>
      <c r="F7" s="173">
        <f aca="true" t="shared" si="0" ref="F7:F19">E7/E$50</f>
        <v>1</v>
      </c>
      <c r="G7" s="29">
        <f aca="true" t="shared" si="1" ref="G7:G19">E7/E$59</f>
        <v>7.781156244746375</v>
      </c>
      <c r="H7" s="176">
        <f>SUM(H8:H17)</f>
        <v>7527.616715803413</v>
      </c>
      <c r="I7" s="176">
        <f>SUM(I8:I17)</f>
        <v>1863.3118604000001</v>
      </c>
      <c r="J7" s="173">
        <f aca="true" t="shared" si="2" ref="J7:J19">I7/I$50</f>
        <v>1</v>
      </c>
      <c r="K7" s="29" t="e">
        <f aca="true" t="shared" si="3" ref="K7:K19">I7/I$59</f>
        <v>#DIV/0!</v>
      </c>
      <c r="L7" s="176">
        <f>SUM(L8:L17)</f>
        <v>7826.7828312</v>
      </c>
      <c r="M7" s="173">
        <f aca="true" t="shared" si="4" ref="M7:M19">L7/L$50</f>
        <v>0.3786428157058888</v>
      </c>
      <c r="N7" s="29">
        <f aca="true" t="shared" si="5" ref="N7:N19">L7/L$59</f>
        <v>13.946512528866712</v>
      </c>
      <c r="O7" s="176">
        <f>SUM(O8:O17)</f>
        <v>8545.748146400001</v>
      </c>
      <c r="P7" s="173">
        <f aca="true" t="shared" si="6" ref="P7:P19">O7/O$50</f>
        <v>0.20731664256712737</v>
      </c>
      <c r="Q7" s="29">
        <f aca="true" t="shared" si="7" ref="Q7:Q19">O7/O$59</f>
        <v>5.349451108857591</v>
      </c>
      <c r="R7" s="45" t="e">
        <f>SUM(R8:R17)</f>
        <v>#REF!</v>
      </c>
      <c r="S7" s="46" t="e">
        <f aca="true" t="shared" si="8" ref="S7:S19">R7/R$50</f>
        <v>#REF!</v>
      </c>
      <c r="T7" s="29" t="e">
        <f aca="true" t="shared" si="9" ref="T7:T19">R7/R$59</f>
        <v>#REF!</v>
      </c>
      <c r="U7" s="44"/>
    </row>
    <row r="8" spans="1:21" s="43" customFormat="1" ht="12.75" customHeight="1">
      <c r="A8" s="28"/>
      <c r="B8" s="28" t="s">
        <v>7</v>
      </c>
      <c r="C8" s="29" t="s">
        <v>55</v>
      </c>
      <c r="D8" s="29">
        <f>'[1]прием, перекачка, транс стоков '!D44</f>
        <v>604.086</v>
      </c>
      <c r="E8" s="29">
        <f>'[1]прием, перекачка, транс стоков '!E44</f>
        <v>568.6975871</v>
      </c>
      <c r="F8" s="173">
        <f t="shared" si="0"/>
        <v>0.13240310560379118</v>
      </c>
      <c r="G8" s="29">
        <f t="shared" si="1"/>
        <v>1.0302492519927535</v>
      </c>
      <c r="H8" s="29">
        <f>'[1]прием, перекачка, транс стоков '!F44</f>
        <v>676.9422</v>
      </c>
      <c r="I8" s="29">
        <f>'[1]прием, перекачка, транс стоков '!G44</f>
        <v>163.0872604</v>
      </c>
      <c r="J8" s="173">
        <f t="shared" si="2"/>
        <v>0.08752547754673219</v>
      </c>
      <c r="K8" s="29" t="e">
        <f t="shared" si="3"/>
        <v>#DIV/0!</v>
      </c>
      <c r="L8" s="29">
        <f>'[1]прием, перекачка, транс стоков '!H44</f>
        <v>684.9621712</v>
      </c>
      <c r="M8" s="173">
        <f t="shared" si="4"/>
        <v>0.033136987539926756</v>
      </c>
      <c r="N8" s="29">
        <f t="shared" si="5"/>
        <v>1.220531310049893</v>
      </c>
      <c r="O8" s="29">
        <f>'[1]прием, перекачка, транс стоков '!I44</f>
        <v>753.4496664</v>
      </c>
      <c r="P8" s="173">
        <f t="shared" si="6"/>
        <v>0.01827840611558069</v>
      </c>
      <c r="Q8" s="29">
        <f t="shared" si="7"/>
        <v>0.4716429836619718</v>
      </c>
      <c r="R8" s="29" t="e">
        <f>#REF!</f>
        <v>#REF!</v>
      </c>
      <c r="S8" s="46" t="e">
        <f t="shared" si="8"/>
        <v>#REF!</v>
      </c>
      <c r="T8" s="29" t="e">
        <f t="shared" si="9"/>
        <v>#REF!</v>
      </c>
      <c r="U8" s="29"/>
    </row>
    <row r="9" spans="1:21" s="43" customFormat="1" ht="12.75" customHeight="1">
      <c r="A9" s="28"/>
      <c r="B9" s="28" t="s">
        <v>8</v>
      </c>
      <c r="C9" s="29" t="s">
        <v>55</v>
      </c>
      <c r="D9" s="29">
        <f>'[1]прием, перекачка, транс стоков '!D71</f>
        <v>0</v>
      </c>
      <c r="E9" s="29">
        <f>'[1]прием, перекачка, транс стоков '!E71</f>
        <v>138.41</v>
      </c>
      <c r="F9" s="173">
        <f t="shared" si="0"/>
        <v>0.03222435660413362</v>
      </c>
      <c r="G9" s="29">
        <f t="shared" si="1"/>
        <v>0.2507427536231884</v>
      </c>
      <c r="H9" s="29">
        <f>'[1]прием, перекачка, транс стоков '!F71</f>
        <v>60.92</v>
      </c>
      <c r="I9" s="29">
        <f>'[1]прием, перекачка, транс стоков '!G71</f>
        <v>37.18</v>
      </c>
      <c r="J9" s="173">
        <f t="shared" si="2"/>
        <v>0.019953718317457878</v>
      </c>
      <c r="K9" s="29" t="e">
        <f t="shared" si="3"/>
        <v>#DIV/0!</v>
      </c>
      <c r="L9" s="29">
        <f>'[1]прием, перекачка, транс стоков '!H71</f>
        <v>149.10999999999999</v>
      </c>
      <c r="M9" s="173">
        <f t="shared" si="4"/>
        <v>0.007213619116252997</v>
      </c>
      <c r="N9" s="29">
        <f t="shared" si="5"/>
        <v>0.2656985032074126</v>
      </c>
      <c r="O9" s="29">
        <f>'[1]прием, перекачка, транс стоков '!I71</f>
        <v>149.10999999999999</v>
      </c>
      <c r="P9" s="173">
        <f t="shared" si="6"/>
        <v>0.0036173526347376412</v>
      </c>
      <c r="Q9" s="29">
        <f t="shared" si="7"/>
        <v>0.09333959311424099</v>
      </c>
      <c r="R9" s="29" t="e">
        <f>#REF!</f>
        <v>#REF!</v>
      </c>
      <c r="S9" s="46" t="e">
        <f t="shared" si="8"/>
        <v>#REF!</v>
      </c>
      <c r="T9" s="29" t="e">
        <f t="shared" si="9"/>
        <v>#REF!</v>
      </c>
      <c r="U9" s="29"/>
    </row>
    <row r="10" spans="1:21" s="43" customFormat="1" ht="12.75" customHeight="1">
      <c r="A10" s="28"/>
      <c r="B10" s="28" t="s">
        <v>9</v>
      </c>
      <c r="C10" s="29" t="s">
        <v>55</v>
      </c>
      <c r="D10" s="29">
        <f>'[1]прием, перекачка, транс стоков '!D98</f>
        <v>8814.04</v>
      </c>
      <c r="E10" s="29">
        <f>'[1]прием, перекачка, транс стоков '!E98</f>
        <v>0</v>
      </c>
      <c r="F10" s="173">
        <f t="shared" si="0"/>
        <v>0</v>
      </c>
      <c r="G10" s="29">
        <f t="shared" si="1"/>
        <v>0</v>
      </c>
      <c r="H10" s="29">
        <f>'[1]прием, перекачка, транс стоков '!F98</f>
        <v>120</v>
      </c>
      <c r="I10" s="29">
        <f>'[1]прием, перекачка, транс стоков '!G98</f>
        <v>0</v>
      </c>
      <c r="J10" s="173">
        <f t="shared" si="2"/>
        <v>0</v>
      </c>
      <c r="K10" s="29" t="e">
        <f t="shared" si="3"/>
        <v>#DIV/0!</v>
      </c>
      <c r="L10" s="29">
        <f>'[1]прием, перекачка, транс стоков '!H98</f>
        <v>0</v>
      </c>
      <c r="M10" s="173">
        <f t="shared" si="4"/>
        <v>0</v>
      </c>
      <c r="N10" s="29">
        <f t="shared" si="5"/>
        <v>0</v>
      </c>
      <c r="O10" s="29">
        <f>'[1]прием, перекачка, транс стоков '!I98</f>
        <v>120</v>
      </c>
      <c r="P10" s="173">
        <f t="shared" si="6"/>
        <v>0.0029111549605560796</v>
      </c>
      <c r="Q10" s="29">
        <f t="shared" si="7"/>
        <v>0.07511737089201878</v>
      </c>
      <c r="R10" s="29" t="e">
        <f>#REF!</f>
        <v>#REF!</v>
      </c>
      <c r="S10" s="46" t="e">
        <f t="shared" si="8"/>
        <v>#REF!</v>
      </c>
      <c r="T10" s="29" t="e">
        <f t="shared" si="9"/>
        <v>#REF!</v>
      </c>
      <c r="U10" s="29"/>
    </row>
    <row r="11" spans="1:21" s="43" customFormat="1" ht="12.75" customHeight="1">
      <c r="A11" s="28"/>
      <c r="B11" s="28" t="s">
        <v>10</v>
      </c>
      <c r="C11" s="29" t="s">
        <v>55</v>
      </c>
      <c r="D11" s="29">
        <f>'[1]прием, перекачка, транс стоков '!D125</f>
        <v>0</v>
      </c>
      <c r="E11" s="29">
        <f>'[1]прием, перекачка, транс стоков '!E125</f>
        <v>0</v>
      </c>
      <c r="F11" s="173">
        <f t="shared" si="0"/>
        <v>0</v>
      </c>
      <c r="G11" s="29">
        <f t="shared" si="1"/>
        <v>0</v>
      </c>
      <c r="H11" s="29">
        <f>'[1]прием, перекачка, транс стоков '!F125</f>
        <v>691.5</v>
      </c>
      <c r="I11" s="29">
        <f>'[1]прием, перекачка, транс стоков '!G125</f>
        <v>0</v>
      </c>
      <c r="J11" s="173">
        <f t="shared" si="2"/>
        <v>0</v>
      </c>
      <c r="K11" s="29" t="e">
        <f t="shared" si="3"/>
        <v>#DIV/0!</v>
      </c>
      <c r="L11" s="29">
        <f>'[1]прием, перекачка, транс стоков '!H125</f>
        <v>691.5</v>
      </c>
      <c r="M11" s="173">
        <f t="shared" si="4"/>
        <v>0.03345327354898362</v>
      </c>
      <c r="N11" s="29">
        <f t="shared" si="5"/>
        <v>1.2321810406272273</v>
      </c>
      <c r="O11" s="29">
        <f>'[1]прием, перекачка, транс стоков '!I125</f>
        <v>1187.575</v>
      </c>
      <c r="P11" s="173">
        <f t="shared" si="6"/>
        <v>0.028810123769019886</v>
      </c>
      <c r="Q11" s="29">
        <f t="shared" si="7"/>
        <v>0.7433959311424101</v>
      </c>
      <c r="R11" s="29" t="e">
        <f>#REF!</f>
        <v>#REF!</v>
      </c>
      <c r="S11" s="46" t="e">
        <f t="shared" si="8"/>
        <v>#REF!</v>
      </c>
      <c r="T11" s="29" t="e">
        <f t="shared" si="9"/>
        <v>#REF!</v>
      </c>
      <c r="U11" s="29"/>
    </row>
    <row r="12" spans="1:21" s="43" customFormat="1" ht="12.75" customHeight="1">
      <c r="A12" s="28"/>
      <c r="B12" s="28" t="s">
        <v>11</v>
      </c>
      <c r="C12" s="29" t="s">
        <v>55</v>
      </c>
      <c r="D12" s="29">
        <f>'[1]прием, перекачка, транс стоков '!D152</f>
        <v>0</v>
      </c>
      <c r="E12" s="29">
        <f>'[1]прием, перекачка, транс стоков '!E152</f>
        <v>0</v>
      </c>
      <c r="F12" s="173">
        <f t="shared" si="0"/>
        <v>0</v>
      </c>
      <c r="G12" s="29">
        <f t="shared" si="1"/>
        <v>0</v>
      </c>
      <c r="H12" s="29">
        <f>'[1]прием, перекачка, транс стоков '!F152</f>
        <v>2713.12</v>
      </c>
      <c r="I12" s="29">
        <f>'[1]прием, перекачка, транс стоков '!G152</f>
        <v>0</v>
      </c>
      <c r="J12" s="173">
        <f t="shared" si="2"/>
        <v>0</v>
      </c>
      <c r="K12" s="29" t="e">
        <f t="shared" si="3"/>
        <v>#DIV/0!</v>
      </c>
      <c r="L12" s="29">
        <f>'[1]прием, перекачка, транс стоков '!H152</f>
        <v>2713.12</v>
      </c>
      <c r="M12" s="173">
        <f t="shared" si="4"/>
        <v>0.13125487423169696</v>
      </c>
      <c r="N12" s="29">
        <f t="shared" si="5"/>
        <v>4.834497505345687</v>
      </c>
      <c r="O12" s="29">
        <f>'[1]прием, перекачка, транс стоков '!I152</f>
        <v>2013</v>
      </c>
      <c r="P12" s="173">
        <f t="shared" si="6"/>
        <v>0.04883462446332824</v>
      </c>
      <c r="Q12" s="29">
        <f t="shared" si="7"/>
        <v>1.260093896713615</v>
      </c>
      <c r="R12" s="29" t="e">
        <f>#REF!</f>
        <v>#REF!</v>
      </c>
      <c r="S12" s="46" t="e">
        <f t="shared" si="8"/>
        <v>#REF!</v>
      </c>
      <c r="T12" s="29" t="e">
        <f t="shared" si="9"/>
        <v>#REF!</v>
      </c>
      <c r="U12" s="29"/>
    </row>
    <row r="13" spans="1:21" s="43" customFormat="1" ht="12.75" customHeight="1">
      <c r="A13" s="28"/>
      <c r="B13" s="28" t="s">
        <v>12</v>
      </c>
      <c r="C13" s="29" t="s">
        <v>55</v>
      </c>
      <c r="D13" s="29">
        <f>'[1]прием, перекачка, транс стоков '!D183</f>
        <v>1452.06</v>
      </c>
      <c r="E13" s="29">
        <f>'[1]прием, перекачка, транс стоков '!E183</f>
        <v>2755.83</v>
      </c>
      <c r="F13" s="173">
        <f t="shared" si="0"/>
        <v>0.6416071718833144</v>
      </c>
      <c r="G13" s="29">
        <f t="shared" si="1"/>
        <v>4.992445652173913</v>
      </c>
      <c r="H13" s="29">
        <f>'[1]прием, перекачка, транс стоков '!F183</f>
        <v>1746.39</v>
      </c>
      <c r="I13" s="29">
        <f>'[1]прием, перекачка, транс стоков '!G183</f>
        <v>1277.3000000000002</v>
      </c>
      <c r="J13" s="173">
        <f t="shared" si="2"/>
        <v>0.6854998495666743</v>
      </c>
      <c r="K13" s="29" t="e">
        <f t="shared" si="3"/>
        <v>#DIV/0!</v>
      </c>
      <c r="L13" s="29">
        <f>'[1]прием, перекачка, транс стоков '!H183</f>
        <v>2755.83</v>
      </c>
      <c r="M13" s="173">
        <f t="shared" si="4"/>
        <v>0.13332109160447655</v>
      </c>
      <c r="N13" s="29">
        <f t="shared" si="5"/>
        <v>4.910602280826799</v>
      </c>
      <c r="O13" s="29">
        <f>'[1]прием, перекачка, транс стоков '!I183</f>
        <v>2950.74</v>
      </c>
      <c r="P13" s="173">
        <f t="shared" si="6"/>
        <v>0.07158384490259372</v>
      </c>
      <c r="Q13" s="29">
        <f t="shared" si="7"/>
        <v>1.8470985915492957</v>
      </c>
      <c r="R13" s="29" t="e">
        <f>#REF!</f>
        <v>#REF!</v>
      </c>
      <c r="S13" s="46" t="e">
        <f t="shared" si="8"/>
        <v>#REF!</v>
      </c>
      <c r="T13" s="29" t="e">
        <f t="shared" si="9"/>
        <v>#REF!</v>
      </c>
      <c r="U13" s="29"/>
    </row>
    <row r="14" spans="1:21" s="43" customFormat="1" ht="12.75" customHeight="1">
      <c r="A14" s="28"/>
      <c r="B14" s="28" t="s">
        <v>13</v>
      </c>
      <c r="C14" s="29" t="s">
        <v>55</v>
      </c>
      <c r="D14" s="29">
        <f>'[1]прием, перекачка, транс стоков '!D190</f>
        <v>496.60452000000004</v>
      </c>
      <c r="E14" s="29">
        <f>'[1]прием, перекачка, транс стоков '!E190</f>
        <v>832.2606599999999</v>
      </c>
      <c r="F14" s="173">
        <f t="shared" si="0"/>
        <v>0.19376536590876092</v>
      </c>
      <c r="G14" s="29">
        <f t="shared" si="1"/>
        <v>1.5077185869565215</v>
      </c>
      <c r="H14" s="29">
        <f>'[1]прием, перекачка, транс стоков '!F190</f>
        <v>527.4097800000001</v>
      </c>
      <c r="I14" s="29">
        <f>'[1]прием, перекачка, транс стоков '!G190</f>
        <v>385.74460000000005</v>
      </c>
      <c r="J14" s="173">
        <f t="shared" si="2"/>
        <v>0.20702095456913563</v>
      </c>
      <c r="K14" s="29" t="e">
        <f t="shared" si="3"/>
        <v>#DIV/0!</v>
      </c>
      <c r="L14" s="29">
        <f>'[1]прием, перекачка, транс стоков '!H190</f>
        <v>832.2606599999999</v>
      </c>
      <c r="M14" s="173">
        <f t="shared" si="4"/>
        <v>0.040262969664551916</v>
      </c>
      <c r="N14" s="29">
        <f t="shared" si="5"/>
        <v>1.4830018888096932</v>
      </c>
      <c r="O14" s="29">
        <f>'[1]прием, перекачка, транс стоков '!I190</f>
        <v>891.1234799999999</v>
      </c>
      <c r="P14" s="173">
        <f t="shared" si="6"/>
        <v>0.0216183211605833</v>
      </c>
      <c r="Q14" s="29">
        <f t="shared" si="7"/>
        <v>0.5578237746478872</v>
      </c>
      <c r="R14" s="29" t="e">
        <f>#REF!</f>
        <v>#REF!</v>
      </c>
      <c r="S14" s="46" t="e">
        <f t="shared" si="8"/>
        <v>#REF!</v>
      </c>
      <c r="T14" s="29" t="e">
        <f t="shared" si="9"/>
        <v>#REF!</v>
      </c>
      <c r="U14" s="29"/>
    </row>
    <row r="15" spans="1:21" s="43" customFormat="1" ht="38.25" customHeight="1">
      <c r="A15" s="28"/>
      <c r="B15" s="28" t="s">
        <v>64</v>
      </c>
      <c r="C15" s="29" t="s">
        <v>55</v>
      </c>
      <c r="D15" s="29">
        <f>'[1]прием, перекачка, транс стоков '!D223</f>
        <v>0</v>
      </c>
      <c r="E15" s="29">
        <f>'[1]прием, перекачка, транс стоков '!E223</f>
        <v>0</v>
      </c>
      <c r="F15" s="173">
        <f t="shared" si="0"/>
        <v>0</v>
      </c>
      <c r="G15" s="29">
        <f t="shared" si="1"/>
        <v>0</v>
      </c>
      <c r="H15" s="29">
        <f>'[1]прием, перекачка, транс стоков '!F223</f>
        <v>0</v>
      </c>
      <c r="I15" s="29">
        <f>'[1]прием, перекачка, транс стоков '!G223</f>
        <v>0</v>
      </c>
      <c r="J15" s="173">
        <f t="shared" si="2"/>
        <v>0</v>
      </c>
      <c r="K15" s="29" t="e">
        <f t="shared" si="3"/>
        <v>#DIV/0!</v>
      </c>
      <c r="L15" s="29">
        <f>'[1]прием, перекачка, транс стоков '!H223</f>
        <v>0</v>
      </c>
      <c r="M15" s="173">
        <f t="shared" si="4"/>
        <v>0</v>
      </c>
      <c r="N15" s="29">
        <f t="shared" si="5"/>
        <v>0</v>
      </c>
      <c r="O15" s="29">
        <f>'[1]прием, перекачка, транс стоков '!I223</f>
        <v>0</v>
      </c>
      <c r="P15" s="173">
        <f t="shared" si="6"/>
        <v>0</v>
      </c>
      <c r="Q15" s="29">
        <f t="shared" si="7"/>
        <v>0</v>
      </c>
      <c r="R15" s="29" t="e">
        <f>#REF!</f>
        <v>#REF!</v>
      </c>
      <c r="S15" s="46" t="e">
        <f t="shared" si="8"/>
        <v>#REF!</v>
      </c>
      <c r="T15" s="29" t="e">
        <f t="shared" si="9"/>
        <v>#REF!</v>
      </c>
      <c r="U15" s="29"/>
    </row>
    <row r="16" spans="1:21" s="43" customFormat="1" ht="12.75" customHeight="1">
      <c r="A16" s="28"/>
      <c r="B16" s="28" t="s">
        <v>16</v>
      </c>
      <c r="C16" s="29" t="s">
        <v>55</v>
      </c>
      <c r="D16" s="123">
        <f>'[1]прием, перекачка, транс стоков '!D231</f>
        <v>1143.592280104712</v>
      </c>
      <c r="E16" s="123">
        <f>'[1]прием, перекачка, транс стоков '!E231</f>
        <v>0</v>
      </c>
      <c r="F16" s="173">
        <f t="shared" si="0"/>
        <v>0</v>
      </c>
      <c r="G16" s="29">
        <f t="shared" si="1"/>
        <v>0</v>
      </c>
      <c r="H16" s="123">
        <f>'[1]прием, перекачка, транс стоков '!F231</f>
        <v>991.3347358034127</v>
      </c>
      <c r="I16" s="123">
        <f>'[1]прием, перекачка, транс стоков '!G231</f>
        <v>0</v>
      </c>
      <c r="J16" s="173">
        <f t="shared" si="2"/>
        <v>0</v>
      </c>
      <c r="K16" s="29" t="e">
        <f t="shared" si="3"/>
        <v>#DIV/0!</v>
      </c>
      <c r="L16" s="123">
        <f>'[1]прием, перекачка, транс стоков '!H231</f>
        <v>0</v>
      </c>
      <c r="M16" s="173">
        <f t="shared" si="4"/>
        <v>0</v>
      </c>
      <c r="N16" s="29">
        <f t="shared" si="5"/>
        <v>0</v>
      </c>
      <c r="O16" s="123">
        <f>'[1]прием, перекачка, транс стоков '!I231</f>
        <v>0</v>
      </c>
      <c r="P16" s="173">
        <f t="shared" si="6"/>
        <v>0</v>
      </c>
      <c r="Q16" s="29">
        <f t="shared" si="7"/>
        <v>0</v>
      </c>
      <c r="R16" s="123" t="e">
        <f>#REF!</f>
        <v>#REF!</v>
      </c>
      <c r="S16" s="46" t="e">
        <f t="shared" si="8"/>
        <v>#REF!</v>
      </c>
      <c r="T16" s="29" t="e">
        <f t="shared" si="9"/>
        <v>#REF!</v>
      </c>
      <c r="U16" s="29"/>
    </row>
    <row r="17" spans="1:21" s="43" customFormat="1" ht="12.75" customHeight="1">
      <c r="A17" s="28"/>
      <c r="B17" s="28" t="s">
        <v>17</v>
      </c>
      <c r="C17" s="29" t="s">
        <v>55</v>
      </c>
      <c r="D17" s="29">
        <f>'[1]прием, перекачка, транс стоков '!D258</f>
        <v>380.75</v>
      </c>
      <c r="E17" s="29">
        <f>'[1]прием, перекачка, транс стоков '!E258</f>
        <v>0</v>
      </c>
      <c r="F17" s="173">
        <f t="shared" si="0"/>
        <v>0</v>
      </c>
      <c r="G17" s="29">
        <f t="shared" si="1"/>
        <v>0</v>
      </c>
      <c r="H17" s="29">
        <f>'[1]прием, перекачка, транс стоков '!F258</f>
        <v>0</v>
      </c>
      <c r="I17" s="29">
        <f>'[1]прием, перекачка, транс стоков '!G258</f>
        <v>0</v>
      </c>
      <c r="J17" s="173">
        <f t="shared" si="2"/>
        <v>0</v>
      </c>
      <c r="K17" s="29" t="e">
        <f t="shared" si="3"/>
        <v>#DIV/0!</v>
      </c>
      <c r="L17" s="29">
        <f>'[1]прием, перекачка, транс стоков '!H258</f>
        <v>0</v>
      </c>
      <c r="M17" s="173">
        <f t="shared" si="4"/>
        <v>0</v>
      </c>
      <c r="N17" s="29">
        <f t="shared" si="5"/>
        <v>0</v>
      </c>
      <c r="O17" s="29">
        <f>'[1]прием, перекачка, транс стоков '!I258</f>
        <v>480.75</v>
      </c>
      <c r="P17" s="173">
        <f t="shared" si="6"/>
        <v>0.011662814560727793</v>
      </c>
      <c r="Q17" s="29">
        <f t="shared" si="7"/>
        <v>0.30093896713615026</v>
      </c>
      <c r="R17" s="29" t="e">
        <f>#REF!</f>
        <v>#REF!</v>
      </c>
      <c r="S17" s="46" t="e">
        <f t="shared" si="8"/>
        <v>#REF!</v>
      </c>
      <c r="T17" s="29" t="e">
        <f t="shared" si="9"/>
        <v>#REF!</v>
      </c>
      <c r="U17" s="29"/>
    </row>
    <row r="18" spans="1:21" s="43" customFormat="1" ht="24.75" customHeight="1">
      <c r="A18" s="28" t="s">
        <v>18</v>
      </c>
      <c r="B18" s="28" t="s">
        <v>19</v>
      </c>
      <c r="C18" s="29" t="s">
        <v>55</v>
      </c>
      <c r="D18" s="123">
        <f>'[1]прием, перекачка, транс стоков '!D266</f>
        <v>822.4782462746678</v>
      </c>
      <c r="E18" s="123">
        <f>'[1]прием, перекачка, транс стоков '!E266</f>
        <v>0</v>
      </c>
      <c r="F18" s="173">
        <f t="shared" si="0"/>
        <v>0</v>
      </c>
      <c r="G18" s="29">
        <f t="shared" si="1"/>
        <v>0</v>
      </c>
      <c r="H18" s="123">
        <f>'[1]прием, перекачка, транс стоков '!F266</f>
        <v>1053.0655414528642</v>
      </c>
      <c r="I18" s="123">
        <f>'[1]прием, перекачка, транс стоков '!G266</f>
        <v>0</v>
      </c>
      <c r="J18" s="173">
        <f t="shared" si="2"/>
        <v>0</v>
      </c>
      <c r="K18" s="29" t="e">
        <f t="shared" si="3"/>
        <v>#DIV/0!</v>
      </c>
      <c r="L18" s="123">
        <f>'[1]прием, перекачка, транс стоков '!H266</f>
        <v>0</v>
      </c>
      <c r="M18" s="173">
        <f t="shared" si="4"/>
        <v>0</v>
      </c>
      <c r="N18" s="29">
        <f t="shared" si="5"/>
        <v>0</v>
      </c>
      <c r="O18" s="123">
        <f>'[1]прием, перекачка, транс стоков '!I266</f>
        <v>1125.9059023804518</v>
      </c>
      <c r="P18" s="173">
        <f t="shared" si="6"/>
        <v>0.027314054606951844</v>
      </c>
      <c r="Q18" s="29">
        <f t="shared" si="7"/>
        <v>0.7047924271552124</v>
      </c>
      <c r="R18" s="123" t="e">
        <f>#REF!</f>
        <v>#REF!</v>
      </c>
      <c r="S18" s="46" t="e">
        <f t="shared" si="8"/>
        <v>#REF!</v>
      </c>
      <c r="T18" s="29" t="e">
        <f t="shared" si="9"/>
        <v>#REF!</v>
      </c>
      <c r="U18" s="29"/>
    </row>
    <row r="19" spans="1:21" s="4" customFormat="1" ht="13.5" thickBot="1">
      <c r="A19" s="26"/>
      <c r="B19" s="26" t="s">
        <v>39</v>
      </c>
      <c r="C19" s="38" t="s">
        <v>55</v>
      </c>
      <c r="D19" s="31">
        <f>D18+D7</f>
        <v>13713.611046379381</v>
      </c>
      <c r="E19" s="31">
        <f>E18+E7</f>
        <v>4295.198247099999</v>
      </c>
      <c r="F19" s="174">
        <f t="shared" si="0"/>
        <v>1</v>
      </c>
      <c r="G19" s="17">
        <f t="shared" si="1"/>
        <v>7.781156244746375</v>
      </c>
      <c r="H19" s="31">
        <f>H18+H7</f>
        <v>8580.682257256278</v>
      </c>
      <c r="I19" s="31">
        <f>I18+I7</f>
        <v>1863.3118604000001</v>
      </c>
      <c r="J19" s="174">
        <f t="shared" si="2"/>
        <v>1</v>
      </c>
      <c r="K19" s="17" t="e">
        <f t="shared" si="3"/>
        <v>#DIV/0!</v>
      </c>
      <c r="L19" s="31">
        <f>L18+L7</f>
        <v>7826.7828312</v>
      </c>
      <c r="M19" s="174">
        <f t="shared" si="4"/>
        <v>0.3786428157058888</v>
      </c>
      <c r="N19" s="17">
        <f t="shared" si="5"/>
        <v>13.946512528866712</v>
      </c>
      <c r="O19" s="31">
        <f>O18+O7</f>
        <v>9671.654048780452</v>
      </c>
      <c r="P19" s="174">
        <f t="shared" si="6"/>
        <v>0.2346306971740792</v>
      </c>
      <c r="Q19" s="17">
        <f t="shared" si="7"/>
        <v>6.054243536012803</v>
      </c>
      <c r="R19" s="31" t="e">
        <f>R18+R7</f>
        <v>#REF!</v>
      </c>
      <c r="S19" s="32" t="e">
        <f t="shared" si="8"/>
        <v>#REF!</v>
      </c>
      <c r="T19" s="17" t="e">
        <f t="shared" si="9"/>
        <v>#REF!</v>
      </c>
      <c r="U19" s="17"/>
    </row>
    <row r="20" spans="1:21" ht="39" thickTop="1">
      <c r="A20" s="128" t="s">
        <v>22</v>
      </c>
      <c r="B20" s="128" t="s">
        <v>65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8"/>
    </row>
    <row r="21" spans="1:21" s="43" customFormat="1" ht="12.75">
      <c r="A21" s="28" t="s">
        <v>27</v>
      </c>
      <c r="B21" s="137" t="s">
        <v>6</v>
      </c>
      <c r="C21" s="44"/>
      <c r="D21" s="136">
        <f>SUM(D22:D33)</f>
        <v>36773.6502</v>
      </c>
      <c r="E21" s="136">
        <f>SUM(E22:E33)</f>
        <v>0</v>
      </c>
      <c r="F21" s="173">
        <f aca="true" t="shared" si="10" ref="F21:F35">E21/E$50</f>
        <v>0</v>
      </c>
      <c r="G21" s="29">
        <f aca="true" t="shared" si="11" ref="G21:G34">E21/E$59</f>
        <v>0</v>
      </c>
      <c r="H21" s="136">
        <f>SUM(H22:H33)</f>
        <v>25336.35</v>
      </c>
      <c r="I21" s="136">
        <f>SUM(I22:I33)</f>
        <v>0</v>
      </c>
      <c r="J21" s="173">
        <f aca="true" t="shared" si="12" ref="J21:J35">I21/I$50</f>
        <v>0</v>
      </c>
      <c r="K21" s="29" t="e">
        <f aca="true" t="shared" si="13" ref="K21:K34">I21/I$59</f>
        <v>#DIV/0!</v>
      </c>
      <c r="L21" s="136">
        <f>SUM(L22:L33)</f>
        <v>12843.84</v>
      </c>
      <c r="M21" s="173">
        <f aca="true" t="shared" si="14" ref="M21:M35">L21/L$50</f>
        <v>0.6213571842941111</v>
      </c>
      <c r="N21" s="29">
        <f aca="true" t="shared" si="15" ref="N21:N34">L21/L$59</f>
        <v>22.8863863150392</v>
      </c>
      <c r="O21" s="136">
        <f>SUM(O22:O33)</f>
        <v>27876.375</v>
      </c>
      <c r="P21" s="173">
        <f aca="true" t="shared" si="16" ref="P21:P35">O21/O$50</f>
        <v>0.676270394696429</v>
      </c>
      <c r="Q21" s="29">
        <f aca="true" t="shared" si="17" ref="Q21:Q34">O21/O$59</f>
        <v>17.45</v>
      </c>
      <c r="R21" s="136" t="e">
        <f>SUM(R22:R33)</f>
        <v>#REF!</v>
      </c>
      <c r="S21" s="46" t="e">
        <f aca="true" t="shared" si="18" ref="S21:S35">R21/R$50</f>
        <v>#REF!</v>
      </c>
      <c r="T21" s="29" t="e">
        <f aca="true" t="shared" si="19" ref="T21:T34">R21/R$59</f>
        <v>#REF!</v>
      </c>
      <c r="U21" s="44"/>
    </row>
    <row r="22" spans="1:20" s="43" customFormat="1" ht="12.75" customHeight="1">
      <c r="A22" s="28"/>
      <c r="B22" s="137" t="s">
        <v>31</v>
      </c>
      <c r="C22" s="43" t="s">
        <v>55</v>
      </c>
      <c r="D22" s="43">
        <f>'[1]ОС'!D68</f>
        <v>0</v>
      </c>
      <c r="E22" s="43">
        <f>'[1]ОС'!E68</f>
        <v>0</v>
      </c>
      <c r="F22" s="173">
        <f t="shared" si="10"/>
        <v>0</v>
      </c>
      <c r="G22" s="29">
        <f t="shared" si="11"/>
        <v>0</v>
      </c>
      <c r="H22" s="43">
        <f>'[1]ОС'!F68</f>
        <v>0</v>
      </c>
      <c r="I22" s="43">
        <f>'[1]ОС'!G68</f>
        <v>0</v>
      </c>
      <c r="J22" s="173">
        <f t="shared" si="12"/>
        <v>0</v>
      </c>
      <c r="K22" s="29" t="e">
        <f t="shared" si="13"/>
        <v>#DIV/0!</v>
      </c>
      <c r="L22" s="43">
        <f>'[1]ОС'!H68</f>
        <v>0</v>
      </c>
      <c r="M22" s="173">
        <f t="shared" si="14"/>
        <v>0</v>
      </c>
      <c r="N22" s="29">
        <f t="shared" si="15"/>
        <v>0</v>
      </c>
      <c r="O22" s="43">
        <f>'[1]ОС'!I68</f>
        <v>0</v>
      </c>
      <c r="P22" s="173">
        <f t="shared" si="16"/>
        <v>0</v>
      </c>
      <c r="Q22" s="29">
        <f t="shared" si="17"/>
        <v>0</v>
      </c>
      <c r="R22" s="43" t="e">
        <f>#REF!</f>
        <v>#REF!</v>
      </c>
      <c r="S22" s="46" t="e">
        <f t="shared" si="18"/>
        <v>#REF!</v>
      </c>
      <c r="T22" s="29" t="e">
        <f t="shared" si="19"/>
        <v>#REF!</v>
      </c>
    </row>
    <row r="23" spans="1:20" s="43" customFormat="1" ht="12.75" customHeight="1">
      <c r="A23" s="28"/>
      <c r="B23" s="137" t="s">
        <v>7</v>
      </c>
      <c r="C23" s="43" t="s">
        <v>55</v>
      </c>
      <c r="D23" s="43">
        <f>'[1]ОС'!D98</f>
        <v>0</v>
      </c>
      <c r="E23" s="43">
        <f>'[1]ОС'!E98</f>
        <v>0</v>
      </c>
      <c r="F23" s="173">
        <f t="shared" si="10"/>
        <v>0</v>
      </c>
      <c r="G23" s="29">
        <f t="shared" si="11"/>
        <v>0</v>
      </c>
      <c r="H23" s="43">
        <f>'[1]ОС'!F98</f>
        <v>0</v>
      </c>
      <c r="I23" s="43">
        <f>'[1]ОС'!G98</f>
        <v>0</v>
      </c>
      <c r="J23" s="173">
        <f t="shared" si="12"/>
        <v>0</v>
      </c>
      <c r="K23" s="29" t="e">
        <f t="shared" si="13"/>
        <v>#DIV/0!</v>
      </c>
      <c r="L23" s="43">
        <f>'[1]ОС'!H98</f>
        <v>0</v>
      </c>
      <c r="M23" s="173">
        <f t="shared" si="14"/>
        <v>0</v>
      </c>
      <c r="N23" s="29">
        <f t="shared" si="15"/>
        <v>0</v>
      </c>
      <c r="O23" s="43">
        <f>'[1]ОС'!I98</f>
        <v>0</v>
      </c>
      <c r="P23" s="173">
        <f t="shared" si="16"/>
        <v>0</v>
      </c>
      <c r="Q23" s="29">
        <f t="shared" si="17"/>
        <v>0</v>
      </c>
      <c r="R23" s="43" t="e">
        <f>#REF!</f>
        <v>#REF!</v>
      </c>
      <c r="S23" s="46" t="e">
        <f t="shared" si="18"/>
        <v>#REF!</v>
      </c>
      <c r="T23" s="29" t="e">
        <f t="shared" si="19"/>
        <v>#REF!</v>
      </c>
    </row>
    <row r="24" spans="1:20" s="43" customFormat="1" ht="12.75" customHeight="1">
      <c r="A24" s="28"/>
      <c r="B24" s="137" t="s">
        <v>32</v>
      </c>
      <c r="C24" s="43" t="s">
        <v>55</v>
      </c>
      <c r="D24" s="43">
        <f>'[1]ОС'!D125</f>
        <v>0</v>
      </c>
      <c r="E24" s="43">
        <f>'[1]ОС'!E125</f>
        <v>0</v>
      </c>
      <c r="F24" s="173">
        <f t="shared" si="10"/>
        <v>0</v>
      </c>
      <c r="G24" s="29">
        <f t="shared" si="11"/>
        <v>0</v>
      </c>
      <c r="H24" s="43">
        <f>'[1]ОС'!F125</f>
        <v>0</v>
      </c>
      <c r="I24" s="43">
        <f>'[1]ОС'!G125</f>
        <v>0</v>
      </c>
      <c r="J24" s="173">
        <f t="shared" si="12"/>
        <v>0</v>
      </c>
      <c r="K24" s="29" t="e">
        <f t="shared" si="13"/>
        <v>#DIV/0!</v>
      </c>
      <c r="L24" s="43">
        <f>'[1]ОС'!H125</f>
        <v>0</v>
      </c>
      <c r="M24" s="173">
        <f t="shared" si="14"/>
        <v>0</v>
      </c>
      <c r="N24" s="29">
        <f t="shared" si="15"/>
        <v>0</v>
      </c>
      <c r="O24" s="43">
        <f>'[1]ОС'!I125</f>
        <v>0</v>
      </c>
      <c r="P24" s="173">
        <f t="shared" si="16"/>
        <v>0</v>
      </c>
      <c r="Q24" s="29">
        <f t="shared" si="17"/>
        <v>0</v>
      </c>
      <c r="R24" s="43" t="e">
        <f>#REF!</f>
        <v>#REF!</v>
      </c>
      <c r="S24" s="46" t="e">
        <f t="shared" si="18"/>
        <v>#REF!</v>
      </c>
      <c r="T24" s="29" t="e">
        <f t="shared" si="19"/>
        <v>#REF!</v>
      </c>
    </row>
    <row r="25" spans="1:20" s="43" customFormat="1" ht="12.75" customHeight="1">
      <c r="A25" s="28"/>
      <c r="B25" s="137" t="s">
        <v>8</v>
      </c>
      <c r="C25" s="43" t="s">
        <v>55</v>
      </c>
      <c r="D25" s="43">
        <f>'[1]ОС'!D152</f>
        <v>0</v>
      </c>
      <c r="E25" s="43">
        <f>'[1]ОС'!E152</f>
        <v>0</v>
      </c>
      <c r="F25" s="173">
        <f t="shared" si="10"/>
        <v>0</v>
      </c>
      <c r="G25" s="29">
        <f t="shared" si="11"/>
        <v>0</v>
      </c>
      <c r="H25" s="43">
        <f>'[1]ОС'!F152</f>
        <v>0</v>
      </c>
      <c r="I25" s="43">
        <f>'[1]ОС'!G152</f>
        <v>0</v>
      </c>
      <c r="J25" s="173">
        <f t="shared" si="12"/>
        <v>0</v>
      </c>
      <c r="K25" s="29" t="e">
        <f t="shared" si="13"/>
        <v>#DIV/0!</v>
      </c>
      <c r="L25" s="43">
        <f>'[1]ОС'!H152</f>
        <v>0</v>
      </c>
      <c r="M25" s="173">
        <f t="shared" si="14"/>
        <v>0</v>
      </c>
      <c r="N25" s="29">
        <f t="shared" si="15"/>
        <v>0</v>
      </c>
      <c r="O25" s="43">
        <f>'[1]ОС'!I152</f>
        <v>0</v>
      </c>
      <c r="P25" s="173">
        <f t="shared" si="16"/>
        <v>0</v>
      </c>
      <c r="Q25" s="29">
        <f t="shared" si="17"/>
        <v>0</v>
      </c>
      <c r="R25" s="43" t="e">
        <f>#REF!</f>
        <v>#REF!</v>
      </c>
      <c r="S25" s="46" t="e">
        <f t="shared" si="18"/>
        <v>#REF!</v>
      </c>
      <c r="T25" s="29" t="e">
        <f t="shared" si="19"/>
        <v>#REF!</v>
      </c>
    </row>
    <row r="26" spans="1:20" s="43" customFormat="1" ht="24" customHeight="1">
      <c r="A26" s="28"/>
      <c r="B26" s="137" t="s">
        <v>9</v>
      </c>
      <c r="C26" s="43" t="s">
        <v>55</v>
      </c>
      <c r="D26" s="43">
        <f>'[1]ОС'!D179</f>
        <v>0</v>
      </c>
      <c r="E26" s="43">
        <f>'[1]ОС'!E179</f>
        <v>0</v>
      </c>
      <c r="F26" s="173">
        <f t="shared" si="10"/>
        <v>0</v>
      </c>
      <c r="G26" s="29">
        <f t="shared" si="11"/>
        <v>0</v>
      </c>
      <c r="H26" s="43">
        <f>'[1]ОС'!F179</f>
        <v>0</v>
      </c>
      <c r="I26" s="43">
        <f>'[1]ОС'!G179</f>
        <v>0</v>
      </c>
      <c r="J26" s="173">
        <f t="shared" si="12"/>
        <v>0</v>
      </c>
      <c r="K26" s="29" t="e">
        <f t="shared" si="13"/>
        <v>#DIV/0!</v>
      </c>
      <c r="L26" s="43">
        <f>'[1]ОС'!H179</f>
        <v>0</v>
      </c>
      <c r="M26" s="173">
        <f t="shared" si="14"/>
        <v>0</v>
      </c>
      <c r="N26" s="29">
        <f t="shared" si="15"/>
        <v>0</v>
      </c>
      <c r="O26" s="43">
        <f>'[1]ОС'!I179</f>
        <v>0</v>
      </c>
      <c r="P26" s="173">
        <f t="shared" si="16"/>
        <v>0</v>
      </c>
      <c r="Q26" s="29">
        <f t="shared" si="17"/>
        <v>0</v>
      </c>
      <c r="R26" s="43" t="e">
        <f>#REF!</f>
        <v>#REF!</v>
      </c>
      <c r="S26" s="46" t="e">
        <f t="shared" si="18"/>
        <v>#REF!</v>
      </c>
      <c r="T26" s="29" t="e">
        <f t="shared" si="19"/>
        <v>#REF!</v>
      </c>
    </row>
    <row r="27" spans="1:20" s="43" customFormat="1" ht="12.75" customHeight="1">
      <c r="A27" s="28"/>
      <c r="B27" s="137" t="s">
        <v>10</v>
      </c>
      <c r="C27" s="43" t="s">
        <v>55</v>
      </c>
      <c r="D27" s="43">
        <f>'[1]ОС'!D206</f>
        <v>0</v>
      </c>
      <c r="E27" s="43">
        <f>'[1]ОС'!E206</f>
        <v>0</v>
      </c>
      <c r="F27" s="173">
        <f t="shared" si="10"/>
        <v>0</v>
      </c>
      <c r="G27" s="29">
        <f t="shared" si="11"/>
        <v>0</v>
      </c>
      <c r="H27" s="43">
        <f>'[1]ОС'!F206</f>
        <v>0</v>
      </c>
      <c r="I27" s="43">
        <f>'[1]ОС'!G206</f>
        <v>0</v>
      </c>
      <c r="J27" s="173">
        <f t="shared" si="12"/>
        <v>0</v>
      </c>
      <c r="K27" s="29" t="e">
        <f t="shared" si="13"/>
        <v>#DIV/0!</v>
      </c>
      <c r="L27" s="43">
        <f>'[1]ОС'!H206</f>
        <v>0</v>
      </c>
      <c r="M27" s="173">
        <f t="shared" si="14"/>
        <v>0</v>
      </c>
      <c r="N27" s="29">
        <f t="shared" si="15"/>
        <v>0</v>
      </c>
      <c r="O27" s="43">
        <f>'[1]ОС'!I206</f>
        <v>0</v>
      </c>
      <c r="P27" s="173">
        <f t="shared" si="16"/>
        <v>0</v>
      </c>
      <c r="Q27" s="29">
        <f t="shared" si="17"/>
        <v>0</v>
      </c>
      <c r="R27" s="43" t="e">
        <f>#REF!</f>
        <v>#REF!</v>
      </c>
      <c r="S27" s="46" t="e">
        <f t="shared" si="18"/>
        <v>#REF!</v>
      </c>
      <c r="T27" s="29" t="e">
        <f t="shared" si="19"/>
        <v>#REF!</v>
      </c>
    </row>
    <row r="28" spans="1:20" s="43" customFormat="1" ht="12.75" customHeight="1">
      <c r="A28" s="28"/>
      <c r="B28" s="137" t="s">
        <v>11</v>
      </c>
      <c r="C28" s="43" t="s">
        <v>55</v>
      </c>
      <c r="D28" s="43">
        <f>'[1]ОС'!D233</f>
        <v>0</v>
      </c>
      <c r="E28" s="43">
        <f>'[1]ОС'!E233</f>
        <v>0</v>
      </c>
      <c r="F28" s="173">
        <f t="shared" si="10"/>
        <v>0</v>
      </c>
      <c r="G28" s="29">
        <f t="shared" si="11"/>
        <v>0</v>
      </c>
      <c r="H28" s="43">
        <f>'[1]ОС'!F233</f>
        <v>0</v>
      </c>
      <c r="I28" s="43">
        <f>'[1]ОС'!G233</f>
        <v>0</v>
      </c>
      <c r="J28" s="173">
        <f t="shared" si="12"/>
        <v>0</v>
      </c>
      <c r="K28" s="29" t="e">
        <f t="shared" si="13"/>
        <v>#DIV/0!</v>
      </c>
      <c r="L28" s="43">
        <f>'[1]ОС'!H233</f>
        <v>0</v>
      </c>
      <c r="M28" s="173">
        <f t="shared" si="14"/>
        <v>0</v>
      </c>
      <c r="N28" s="29">
        <f t="shared" si="15"/>
        <v>0</v>
      </c>
      <c r="O28" s="43">
        <f>'[1]ОС'!I233</f>
        <v>0</v>
      </c>
      <c r="P28" s="173">
        <f t="shared" si="16"/>
        <v>0</v>
      </c>
      <c r="Q28" s="29">
        <f t="shared" si="17"/>
        <v>0</v>
      </c>
      <c r="R28" s="43" t="e">
        <f>#REF!</f>
        <v>#REF!</v>
      </c>
      <c r="S28" s="46" t="e">
        <f t="shared" si="18"/>
        <v>#REF!</v>
      </c>
      <c r="T28" s="29" t="e">
        <f t="shared" si="19"/>
        <v>#REF!</v>
      </c>
    </row>
    <row r="29" spans="1:20" s="43" customFormat="1" ht="12.75" customHeight="1">
      <c r="A29" s="28"/>
      <c r="B29" s="137" t="s">
        <v>12</v>
      </c>
      <c r="C29" s="43" t="s">
        <v>55</v>
      </c>
      <c r="D29" s="43">
        <f>'[1]ОС'!D264</f>
        <v>0</v>
      </c>
      <c r="E29" s="43">
        <f>'[1]ОС'!E264</f>
        <v>0</v>
      </c>
      <c r="F29" s="173">
        <f t="shared" si="10"/>
        <v>0</v>
      </c>
      <c r="G29" s="29">
        <f t="shared" si="11"/>
        <v>0</v>
      </c>
      <c r="H29" s="43">
        <f>'[1]ОС'!F264</f>
        <v>0</v>
      </c>
      <c r="I29" s="43">
        <f>'[1]ОС'!G264</f>
        <v>0</v>
      </c>
      <c r="J29" s="173">
        <f t="shared" si="12"/>
        <v>0</v>
      </c>
      <c r="K29" s="29" t="e">
        <f t="shared" si="13"/>
        <v>#DIV/0!</v>
      </c>
      <c r="L29" s="43">
        <f>'[1]ОС'!H264</f>
        <v>0</v>
      </c>
      <c r="M29" s="173">
        <f t="shared" si="14"/>
        <v>0</v>
      </c>
      <c r="N29" s="29">
        <f t="shared" si="15"/>
        <v>0</v>
      </c>
      <c r="O29" s="43">
        <f>'[1]ОС'!I264</f>
        <v>0</v>
      </c>
      <c r="P29" s="173">
        <f t="shared" si="16"/>
        <v>0</v>
      </c>
      <c r="Q29" s="29">
        <f t="shared" si="17"/>
        <v>0</v>
      </c>
      <c r="R29" s="43" t="e">
        <f>#REF!</f>
        <v>#REF!</v>
      </c>
      <c r="S29" s="46" t="e">
        <f t="shared" si="18"/>
        <v>#REF!</v>
      </c>
      <c r="T29" s="29" t="e">
        <f t="shared" si="19"/>
        <v>#REF!</v>
      </c>
    </row>
    <row r="30" spans="1:20" s="43" customFormat="1" ht="12.75" customHeight="1">
      <c r="A30" s="28"/>
      <c r="B30" s="137" t="s">
        <v>13</v>
      </c>
      <c r="C30" s="43" t="s">
        <v>55</v>
      </c>
      <c r="D30" s="43">
        <f>'[1]ОС'!D271</f>
        <v>0</v>
      </c>
      <c r="E30" s="43">
        <f>'[1]ОС'!E271</f>
        <v>0</v>
      </c>
      <c r="F30" s="173">
        <f t="shared" si="10"/>
        <v>0</v>
      </c>
      <c r="G30" s="29">
        <f t="shared" si="11"/>
        <v>0</v>
      </c>
      <c r="H30" s="43">
        <f>'[1]ОС'!F271</f>
        <v>0</v>
      </c>
      <c r="I30" s="43">
        <f>'[1]ОС'!G271</f>
        <v>0</v>
      </c>
      <c r="J30" s="173">
        <f t="shared" si="12"/>
        <v>0</v>
      </c>
      <c r="K30" s="29" t="e">
        <f t="shared" si="13"/>
        <v>#DIV/0!</v>
      </c>
      <c r="L30" s="43">
        <f>'[1]ОС'!H271</f>
        <v>0</v>
      </c>
      <c r="M30" s="173">
        <f t="shared" si="14"/>
        <v>0</v>
      </c>
      <c r="N30" s="29">
        <f t="shared" si="15"/>
        <v>0</v>
      </c>
      <c r="O30" s="43">
        <f>'[1]ОС'!I271</f>
        <v>0</v>
      </c>
      <c r="P30" s="173">
        <f t="shared" si="16"/>
        <v>0</v>
      </c>
      <c r="Q30" s="29">
        <f t="shared" si="17"/>
        <v>0</v>
      </c>
      <c r="R30" s="43" t="e">
        <f>#REF!</f>
        <v>#REF!</v>
      </c>
      <c r="S30" s="46" t="e">
        <f t="shared" si="18"/>
        <v>#REF!</v>
      </c>
      <c r="T30" s="29" t="e">
        <f t="shared" si="19"/>
        <v>#REF!</v>
      </c>
    </row>
    <row r="31" spans="1:20" s="43" customFormat="1" ht="48.75" customHeight="1">
      <c r="A31" s="28"/>
      <c r="B31" s="137" t="s">
        <v>66</v>
      </c>
      <c r="C31" s="43" t="s">
        <v>55</v>
      </c>
      <c r="D31" s="43">
        <f>'[1]ОС'!D304</f>
        <v>36773.6502</v>
      </c>
      <c r="E31" s="43">
        <f>'[1]ОС'!E304</f>
        <v>0</v>
      </c>
      <c r="F31" s="173">
        <f t="shared" si="10"/>
        <v>0</v>
      </c>
      <c r="G31" s="29">
        <f t="shared" si="11"/>
        <v>0</v>
      </c>
      <c r="H31" s="43">
        <f>'[1]ОС'!F304</f>
        <v>25336.35</v>
      </c>
      <c r="I31" s="43">
        <f>'[1]ОС'!G304</f>
        <v>0</v>
      </c>
      <c r="J31" s="173">
        <f t="shared" si="12"/>
        <v>0</v>
      </c>
      <c r="K31" s="29" t="e">
        <f t="shared" si="13"/>
        <v>#DIV/0!</v>
      </c>
      <c r="L31" s="43">
        <f>'[1]ОС'!H304</f>
        <v>12843.84</v>
      </c>
      <c r="M31" s="173">
        <f t="shared" si="14"/>
        <v>0.6213571842941111</v>
      </c>
      <c r="N31" s="29">
        <f t="shared" si="15"/>
        <v>22.8863863150392</v>
      </c>
      <c r="O31" s="43">
        <f>'[1]ОС'!I304</f>
        <v>27876.375</v>
      </c>
      <c r="P31" s="173">
        <f t="shared" si="16"/>
        <v>0.676270394696429</v>
      </c>
      <c r="Q31" s="29">
        <f t="shared" si="17"/>
        <v>17.45</v>
      </c>
      <c r="R31" s="43" t="e">
        <f>#REF!</f>
        <v>#REF!</v>
      </c>
      <c r="S31" s="46" t="e">
        <f t="shared" si="18"/>
        <v>#REF!</v>
      </c>
      <c r="T31" s="29" t="e">
        <f t="shared" si="19"/>
        <v>#REF!</v>
      </c>
    </row>
    <row r="32" spans="1:20" s="43" customFormat="1" ht="12.75" customHeight="1">
      <c r="A32" s="28"/>
      <c r="B32" s="137" t="s">
        <v>16</v>
      </c>
      <c r="C32" s="43" t="s">
        <v>55</v>
      </c>
      <c r="D32" s="125">
        <f>'[1]ОС'!D312</f>
        <v>0</v>
      </c>
      <c r="E32" s="125">
        <f>'[1]ОС'!E312</f>
        <v>0</v>
      </c>
      <c r="F32" s="173">
        <f t="shared" si="10"/>
        <v>0</v>
      </c>
      <c r="G32" s="29">
        <f t="shared" si="11"/>
        <v>0</v>
      </c>
      <c r="H32" s="125">
        <f>'[1]ОС'!F312</f>
        <v>0</v>
      </c>
      <c r="I32" s="125">
        <f>'[1]ОС'!G312</f>
        <v>0</v>
      </c>
      <c r="J32" s="173">
        <f t="shared" si="12"/>
        <v>0</v>
      </c>
      <c r="K32" s="29" t="e">
        <f t="shared" si="13"/>
        <v>#DIV/0!</v>
      </c>
      <c r="L32" s="125">
        <f>'[1]ОС'!H312</f>
        <v>0</v>
      </c>
      <c r="M32" s="173">
        <f t="shared" si="14"/>
        <v>0</v>
      </c>
      <c r="N32" s="29">
        <f t="shared" si="15"/>
        <v>0</v>
      </c>
      <c r="O32" s="125">
        <f>'[1]ОС'!I312</f>
        <v>0</v>
      </c>
      <c r="P32" s="173">
        <f t="shared" si="16"/>
        <v>0</v>
      </c>
      <c r="Q32" s="29">
        <f t="shared" si="17"/>
        <v>0</v>
      </c>
      <c r="R32" s="125" t="e">
        <f>#REF!</f>
        <v>#REF!</v>
      </c>
      <c r="S32" s="46" t="e">
        <f t="shared" si="18"/>
        <v>#REF!</v>
      </c>
      <c r="T32" s="29" t="e">
        <f t="shared" si="19"/>
        <v>#REF!</v>
      </c>
    </row>
    <row r="33" spans="1:20" s="43" customFormat="1" ht="12.75" customHeight="1">
      <c r="A33" s="28"/>
      <c r="B33" s="137" t="s">
        <v>17</v>
      </c>
      <c r="C33" s="43" t="s">
        <v>55</v>
      </c>
      <c r="D33" s="43">
        <f>'[1]ОС'!D339</f>
        <v>0</v>
      </c>
      <c r="E33" s="43">
        <f>'[1]ОС'!E339</f>
        <v>0</v>
      </c>
      <c r="F33" s="173">
        <f t="shared" si="10"/>
        <v>0</v>
      </c>
      <c r="G33" s="29">
        <f t="shared" si="11"/>
        <v>0</v>
      </c>
      <c r="H33" s="43">
        <f>'[1]ОС'!F339</f>
        <v>0</v>
      </c>
      <c r="I33" s="43">
        <f>'[1]ОС'!G339</f>
        <v>0</v>
      </c>
      <c r="J33" s="173">
        <f t="shared" si="12"/>
        <v>0</v>
      </c>
      <c r="K33" s="29" t="e">
        <f t="shared" si="13"/>
        <v>#DIV/0!</v>
      </c>
      <c r="L33" s="43">
        <f>'[1]ОС'!H339</f>
        <v>0</v>
      </c>
      <c r="M33" s="173">
        <f t="shared" si="14"/>
        <v>0</v>
      </c>
      <c r="N33" s="29">
        <f t="shared" si="15"/>
        <v>0</v>
      </c>
      <c r="O33" s="43">
        <f>'[1]ОС'!I339</f>
        <v>0</v>
      </c>
      <c r="P33" s="173">
        <f t="shared" si="16"/>
        <v>0</v>
      </c>
      <c r="Q33" s="29">
        <f t="shared" si="17"/>
        <v>0</v>
      </c>
      <c r="R33" s="43" t="e">
        <f>#REF!</f>
        <v>#REF!</v>
      </c>
      <c r="S33" s="46" t="e">
        <f t="shared" si="18"/>
        <v>#REF!</v>
      </c>
      <c r="T33" s="29" t="e">
        <f t="shared" si="19"/>
        <v>#REF!</v>
      </c>
    </row>
    <row r="34" spans="1:21" s="43" customFormat="1" ht="24" customHeight="1">
      <c r="A34" s="28" t="s">
        <v>28</v>
      </c>
      <c r="B34" s="137" t="s">
        <v>19</v>
      </c>
      <c r="C34" s="43" t="s">
        <v>55</v>
      </c>
      <c r="D34" s="43">
        <f>'[1]ОС'!D347</f>
        <v>0</v>
      </c>
      <c r="E34" s="43">
        <f>'[1]ОС'!E347</f>
        <v>0</v>
      </c>
      <c r="F34" s="173">
        <f t="shared" si="10"/>
        <v>0</v>
      </c>
      <c r="G34" s="29">
        <f t="shared" si="11"/>
        <v>0</v>
      </c>
      <c r="H34" s="43">
        <f>'[1]ОС'!F347</f>
        <v>0</v>
      </c>
      <c r="I34" s="43">
        <f>'[1]ОС'!G347</f>
        <v>0</v>
      </c>
      <c r="J34" s="173">
        <f t="shared" si="12"/>
        <v>0</v>
      </c>
      <c r="K34" s="29" t="e">
        <f t="shared" si="13"/>
        <v>#DIV/0!</v>
      </c>
      <c r="L34" s="43">
        <f>'[1]ОС'!H347</f>
        <v>0</v>
      </c>
      <c r="M34" s="173">
        <f t="shared" si="14"/>
        <v>0</v>
      </c>
      <c r="N34" s="29">
        <f t="shared" si="15"/>
        <v>0</v>
      </c>
      <c r="O34" s="126">
        <f>'[1]ОС'!I347</f>
        <v>3672.7240976195485</v>
      </c>
      <c r="P34" s="173">
        <f t="shared" si="16"/>
        <v>0.08909890812949166</v>
      </c>
      <c r="Q34" s="29">
        <f t="shared" si="17"/>
        <v>2.2990448185411885</v>
      </c>
      <c r="R34" s="126" t="e">
        <f>#REF!</f>
        <v>#REF!</v>
      </c>
      <c r="S34" s="46" t="e">
        <f t="shared" si="18"/>
        <v>#REF!</v>
      </c>
      <c r="T34" s="29" t="e">
        <f t="shared" si="19"/>
        <v>#REF!</v>
      </c>
      <c r="U34" s="44"/>
    </row>
    <row r="35" spans="1:21" s="4" customFormat="1" ht="13.5" thickBot="1">
      <c r="A35" s="26"/>
      <c r="B35" s="138" t="s">
        <v>39</v>
      </c>
      <c r="C35" s="38" t="s">
        <v>55</v>
      </c>
      <c r="D35" s="31">
        <f>D34+D21</f>
        <v>36773.6502</v>
      </c>
      <c r="E35" s="31">
        <f>E34+E21</f>
        <v>0</v>
      </c>
      <c r="F35" s="174">
        <f t="shared" si="10"/>
        <v>0</v>
      </c>
      <c r="G35" s="17">
        <f>E35/E$59</f>
        <v>0</v>
      </c>
      <c r="H35" s="31">
        <f>H34+H21</f>
        <v>25336.35</v>
      </c>
      <c r="I35" s="31">
        <f>I34+I21</f>
        <v>0</v>
      </c>
      <c r="J35" s="174">
        <f t="shared" si="12"/>
        <v>0</v>
      </c>
      <c r="K35" s="17" t="e">
        <f>I35/I$59</f>
        <v>#DIV/0!</v>
      </c>
      <c r="L35" s="31">
        <f>L34+L21</f>
        <v>12843.84</v>
      </c>
      <c r="M35" s="174">
        <f t="shared" si="14"/>
        <v>0.6213571842941111</v>
      </c>
      <c r="N35" s="17">
        <f>L35/L$59</f>
        <v>22.8863863150392</v>
      </c>
      <c r="O35" s="31">
        <f>O34+O21</f>
        <v>31549.09909761955</v>
      </c>
      <c r="P35" s="174">
        <f t="shared" si="16"/>
        <v>0.7653693028259207</v>
      </c>
      <c r="Q35" s="17">
        <f>O35/O$59</f>
        <v>19.74904481854119</v>
      </c>
      <c r="R35" s="31" t="e">
        <f>R34+R21</f>
        <v>#REF!</v>
      </c>
      <c r="S35" s="32" t="e">
        <f t="shared" si="18"/>
        <v>#REF!</v>
      </c>
      <c r="T35" s="17" t="e">
        <f>R35/R$59</f>
        <v>#REF!</v>
      </c>
      <c r="U35" s="17"/>
    </row>
    <row r="36" spans="1:21" ht="26.25" thickTop="1">
      <c r="A36" s="128" t="s">
        <v>24</v>
      </c>
      <c r="B36" s="128" t="s">
        <v>67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8"/>
    </row>
    <row r="37" spans="1:20" s="43" customFormat="1" ht="12.75">
      <c r="A37" s="28" t="s">
        <v>29</v>
      </c>
      <c r="B37" s="28" t="s">
        <v>6</v>
      </c>
      <c r="C37" s="43" t="s">
        <v>55</v>
      </c>
      <c r="D37" s="43">
        <f>SUM(D38:D47)</f>
        <v>0</v>
      </c>
      <c r="E37" s="43">
        <f>SUM(E38:E47)</f>
        <v>0</v>
      </c>
      <c r="F37" s="173">
        <f aca="true" t="shared" si="20" ref="F37:F50">E37/E$50</f>
        <v>0</v>
      </c>
      <c r="G37" s="29">
        <f aca="true" t="shared" si="21" ref="G37:G48">E37/E$59</f>
        <v>0</v>
      </c>
      <c r="H37" s="43">
        <f>SUM(H38:H47)</f>
        <v>0</v>
      </c>
      <c r="I37" s="43">
        <f>SUM(I38:I47)</f>
        <v>0</v>
      </c>
      <c r="J37" s="173">
        <f aca="true" t="shared" si="22" ref="J37:J50">I37/I$50</f>
        <v>0</v>
      </c>
      <c r="K37" s="29" t="e">
        <f aca="true" t="shared" si="23" ref="K37:K48">I37/I$59</f>
        <v>#DIV/0!</v>
      </c>
      <c r="L37" s="43">
        <f>SUM(L38:L47)</f>
        <v>0</v>
      </c>
      <c r="M37" s="173">
        <f aca="true" t="shared" si="24" ref="M37:M50">L37/L$50</f>
        <v>0</v>
      </c>
      <c r="N37" s="29">
        <f aca="true" t="shared" si="25" ref="N37:N48">L37/L$59</f>
        <v>0</v>
      </c>
      <c r="O37" s="43">
        <f>SUM(O38:O47)</f>
        <v>0</v>
      </c>
      <c r="P37" s="173">
        <f aca="true" t="shared" si="26" ref="P37:P50">O37/O$50</f>
        <v>0</v>
      </c>
      <c r="Q37" s="29">
        <f aca="true" t="shared" si="27" ref="Q37:Q48">O37/O$59</f>
        <v>0</v>
      </c>
      <c r="R37" s="43" t="e">
        <f>SUM(R38:R47)</f>
        <v>#REF!</v>
      </c>
      <c r="S37" s="46" t="e">
        <f aca="true" t="shared" si="28" ref="S37:S50">R37/R$50</f>
        <v>#REF!</v>
      </c>
      <c r="T37" s="29" t="e">
        <f aca="true" t="shared" si="29" ref="T37:T48">R37/R$59</f>
        <v>#REF!</v>
      </c>
    </row>
    <row r="38" spans="1:20" s="43" customFormat="1" ht="12.75">
      <c r="A38" s="28"/>
      <c r="B38" s="28" t="s">
        <v>7</v>
      </c>
      <c r="C38" s="43" t="s">
        <v>55</v>
      </c>
      <c r="D38" s="43">
        <f>'[1]утил осадка'!D45</f>
        <v>0</v>
      </c>
      <c r="E38" s="43">
        <f>'[1]утил осадка'!E45</f>
        <v>0</v>
      </c>
      <c r="F38" s="173">
        <f t="shared" si="20"/>
        <v>0</v>
      </c>
      <c r="G38" s="29">
        <f t="shared" si="21"/>
        <v>0</v>
      </c>
      <c r="H38" s="43">
        <f>'[1]утил осадка'!F45</f>
        <v>0</v>
      </c>
      <c r="I38" s="43">
        <f>'[1]утил осадка'!G45</f>
        <v>0</v>
      </c>
      <c r="J38" s="173">
        <f t="shared" si="22"/>
        <v>0</v>
      </c>
      <c r="K38" s="29" t="e">
        <f t="shared" si="23"/>
        <v>#DIV/0!</v>
      </c>
      <c r="L38" s="43">
        <f>'[1]утил осадка'!H45</f>
        <v>0</v>
      </c>
      <c r="M38" s="173">
        <f t="shared" si="24"/>
        <v>0</v>
      </c>
      <c r="N38" s="29">
        <f t="shared" si="25"/>
        <v>0</v>
      </c>
      <c r="O38" s="43">
        <f>'[1]утил осадка'!I45</f>
        <v>0</v>
      </c>
      <c r="P38" s="173">
        <f t="shared" si="26"/>
        <v>0</v>
      </c>
      <c r="Q38" s="29">
        <f t="shared" si="27"/>
        <v>0</v>
      </c>
      <c r="R38" s="43" t="e">
        <f>#REF!</f>
        <v>#REF!</v>
      </c>
      <c r="S38" s="46" t="e">
        <f t="shared" si="28"/>
        <v>#REF!</v>
      </c>
      <c r="T38" s="29" t="e">
        <f t="shared" si="29"/>
        <v>#REF!</v>
      </c>
    </row>
    <row r="39" spans="1:20" s="43" customFormat="1" ht="12.75">
      <c r="A39" s="28"/>
      <c r="B39" s="28" t="s">
        <v>8</v>
      </c>
      <c r="C39" s="43" t="s">
        <v>55</v>
      </c>
      <c r="D39" s="43">
        <f>'[1]утил осадка'!D72</f>
        <v>0</v>
      </c>
      <c r="E39" s="43">
        <f>'[1]утил осадка'!E72</f>
        <v>0</v>
      </c>
      <c r="F39" s="173">
        <f t="shared" si="20"/>
        <v>0</v>
      </c>
      <c r="G39" s="29">
        <f t="shared" si="21"/>
        <v>0</v>
      </c>
      <c r="H39" s="43">
        <f>'[1]утил осадка'!F72</f>
        <v>0</v>
      </c>
      <c r="I39" s="43">
        <f>'[1]утил осадка'!G72</f>
        <v>0</v>
      </c>
      <c r="J39" s="173">
        <f t="shared" si="22"/>
        <v>0</v>
      </c>
      <c r="K39" s="29" t="e">
        <f t="shared" si="23"/>
        <v>#DIV/0!</v>
      </c>
      <c r="L39" s="43">
        <f>'[1]утил осадка'!H72</f>
        <v>0</v>
      </c>
      <c r="M39" s="173">
        <f t="shared" si="24"/>
        <v>0</v>
      </c>
      <c r="N39" s="29">
        <f t="shared" si="25"/>
        <v>0</v>
      </c>
      <c r="O39" s="43">
        <f>'[1]утил осадка'!I72</f>
        <v>0</v>
      </c>
      <c r="P39" s="173">
        <f t="shared" si="26"/>
        <v>0</v>
      </c>
      <c r="Q39" s="29">
        <f t="shared" si="27"/>
        <v>0</v>
      </c>
      <c r="R39" s="43" t="e">
        <f>#REF!</f>
        <v>#REF!</v>
      </c>
      <c r="S39" s="46" t="e">
        <f t="shared" si="28"/>
        <v>#REF!</v>
      </c>
      <c r="T39" s="29" t="e">
        <f t="shared" si="29"/>
        <v>#REF!</v>
      </c>
    </row>
    <row r="40" spans="1:20" s="43" customFormat="1" ht="25.5">
      <c r="A40" s="28"/>
      <c r="B40" s="28" t="s">
        <v>9</v>
      </c>
      <c r="C40" s="43" t="s">
        <v>55</v>
      </c>
      <c r="D40" s="43">
        <f>'[1]утил осадка'!D99</f>
        <v>0</v>
      </c>
      <c r="E40" s="43">
        <f>'[1]утил осадка'!E99</f>
        <v>0</v>
      </c>
      <c r="F40" s="173">
        <f t="shared" si="20"/>
        <v>0</v>
      </c>
      <c r="G40" s="29">
        <f t="shared" si="21"/>
        <v>0</v>
      </c>
      <c r="H40" s="43">
        <f>'[1]утил осадка'!F99</f>
        <v>0</v>
      </c>
      <c r="I40" s="43">
        <f>'[1]утил осадка'!G99</f>
        <v>0</v>
      </c>
      <c r="J40" s="173">
        <f t="shared" si="22"/>
        <v>0</v>
      </c>
      <c r="K40" s="29" t="e">
        <f t="shared" si="23"/>
        <v>#DIV/0!</v>
      </c>
      <c r="L40" s="43">
        <f>'[1]утил осадка'!H99</f>
        <v>0</v>
      </c>
      <c r="M40" s="173">
        <f t="shared" si="24"/>
        <v>0</v>
      </c>
      <c r="N40" s="29">
        <f t="shared" si="25"/>
        <v>0</v>
      </c>
      <c r="O40" s="43">
        <f>'[1]утил осадка'!I99</f>
        <v>0</v>
      </c>
      <c r="P40" s="173">
        <f t="shared" si="26"/>
        <v>0</v>
      </c>
      <c r="Q40" s="29">
        <f t="shared" si="27"/>
        <v>0</v>
      </c>
      <c r="R40" s="43" t="e">
        <f>#REF!</f>
        <v>#REF!</v>
      </c>
      <c r="S40" s="46" t="e">
        <f t="shared" si="28"/>
        <v>#REF!</v>
      </c>
      <c r="T40" s="29" t="e">
        <f t="shared" si="29"/>
        <v>#REF!</v>
      </c>
    </row>
    <row r="41" spans="1:20" s="43" customFormat="1" ht="12.75">
      <c r="A41" s="28"/>
      <c r="B41" s="28" t="s">
        <v>10</v>
      </c>
      <c r="C41" s="43" t="s">
        <v>55</v>
      </c>
      <c r="D41" s="43">
        <f>'[1]утил осадка'!D126</f>
        <v>0</v>
      </c>
      <c r="E41" s="43">
        <f>'[1]утил осадка'!E126</f>
        <v>0</v>
      </c>
      <c r="F41" s="173">
        <f t="shared" si="20"/>
        <v>0</v>
      </c>
      <c r="G41" s="29">
        <f t="shared" si="21"/>
        <v>0</v>
      </c>
      <c r="H41" s="43">
        <f>'[1]утил осадка'!F126</f>
        <v>0</v>
      </c>
      <c r="I41" s="43">
        <f>'[1]утил осадка'!G126</f>
        <v>0</v>
      </c>
      <c r="J41" s="173">
        <f t="shared" si="22"/>
        <v>0</v>
      </c>
      <c r="K41" s="29" t="e">
        <f t="shared" si="23"/>
        <v>#DIV/0!</v>
      </c>
      <c r="L41" s="43">
        <f>'[1]утил осадка'!H126</f>
        <v>0</v>
      </c>
      <c r="M41" s="173">
        <f t="shared" si="24"/>
        <v>0</v>
      </c>
      <c r="N41" s="29">
        <f t="shared" si="25"/>
        <v>0</v>
      </c>
      <c r="O41" s="43">
        <f>'[1]утил осадка'!I126</f>
        <v>0</v>
      </c>
      <c r="P41" s="173">
        <f t="shared" si="26"/>
        <v>0</v>
      </c>
      <c r="Q41" s="29">
        <f t="shared" si="27"/>
        <v>0</v>
      </c>
      <c r="R41" s="43" t="e">
        <f>#REF!</f>
        <v>#REF!</v>
      </c>
      <c r="S41" s="46" t="e">
        <f t="shared" si="28"/>
        <v>#REF!</v>
      </c>
      <c r="T41" s="29" t="e">
        <f t="shared" si="29"/>
        <v>#REF!</v>
      </c>
    </row>
    <row r="42" spans="1:20" s="43" customFormat="1" ht="12.75">
      <c r="A42" s="28"/>
      <c r="B42" s="28" t="s">
        <v>11</v>
      </c>
      <c r="C42" s="43" t="s">
        <v>55</v>
      </c>
      <c r="D42" s="43">
        <f>'[1]утил осадка'!D153</f>
        <v>0</v>
      </c>
      <c r="E42" s="43">
        <f>'[1]утил осадка'!E153</f>
        <v>0</v>
      </c>
      <c r="F42" s="173">
        <f t="shared" si="20"/>
        <v>0</v>
      </c>
      <c r="G42" s="29">
        <f t="shared" si="21"/>
        <v>0</v>
      </c>
      <c r="H42" s="43">
        <f>'[1]утил осадка'!F153</f>
        <v>0</v>
      </c>
      <c r="I42" s="43">
        <f>'[1]утил осадка'!G153</f>
        <v>0</v>
      </c>
      <c r="J42" s="173">
        <f t="shared" si="22"/>
        <v>0</v>
      </c>
      <c r="K42" s="29" t="e">
        <f t="shared" si="23"/>
        <v>#DIV/0!</v>
      </c>
      <c r="L42" s="43">
        <f>'[1]утил осадка'!H153</f>
        <v>0</v>
      </c>
      <c r="M42" s="173">
        <f t="shared" si="24"/>
        <v>0</v>
      </c>
      <c r="N42" s="29">
        <f t="shared" si="25"/>
        <v>0</v>
      </c>
      <c r="O42" s="43">
        <f>'[1]утил осадка'!I153</f>
        <v>0</v>
      </c>
      <c r="P42" s="173">
        <f t="shared" si="26"/>
        <v>0</v>
      </c>
      <c r="Q42" s="29">
        <f t="shared" si="27"/>
        <v>0</v>
      </c>
      <c r="R42" s="43" t="e">
        <f>#REF!</f>
        <v>#REF!</v>
      </c>
      <c r="S42" s="46" t="e">
        <f t="shared" si="28"/>
        <v>#REF!</v>
      </c>
      <c r="T42" s="29" t="e">
        <f t="shared" si="29"/>
        <v>#REF!</v>
      </c>
    </row>
    <row r="43" spans="1:20" s="43" customFormat="1" ht="12.75">
      <c r="A43" s="28"/>
      <c r="B43" s="28" t="s">
        <v>12</v>
      </c>
      <c r="C43" s="43" t="s">
        <v>55</v>
      </c>
      <c r="D43" s="43">
        <f>'[1]утил осадка'!D184</f>
        <v>0</v>
      </c>
      <c r="E43" s="43">
        <f>'[1]утил осадка'!E184</f>
        <v>0</v>
      </c>
      <c r="F43" s="173">
        <f t="shared" si="20"/>
        <v>0</v>
      </c>
      <c r="G43" s="29">
        <f t="shared" si="21"/>
        <v>0</v>
      </c>
      <c r="H43" s="43">
        <f>'[1]утил осадка'!F184</f>
        <v>0</v>
      </c>
      <c r="I43" s="43">
        <f>'[1]утил осадка'!G184</f>
        <v>0</v>
      </c>
      <c r="J43" s="173">
        <f t="shared" si="22"/>
        <v>0</v>
      </c>
      <c r="K43" s="29" t="e">
        <f t="shared" si="23"/>
        <v>#DIV/0!</v>
      </c>
      <c r="L43" s="43">
        <f>'[1]утил осадка'!H184</f>
        <v>0</v>
      </c>
      <c r="M43" s="173">
        <f t="shared" si="24"/>
        <v>0</v>
      </c>
      <c r="N43" s="29">
        <f t="shared" si="25"/>
        <v>0</v>
      </c>
      <c r="O43" s="43">
        <f>'[1]утил осадка'!I184</f>
        <v>0</v>
      </c>
      <c r="P43" s="173">
        <f t="shared" si="26"/>
        <v>0</v>
      </c>
      <c r="Q43" s="29">
        <f t="shared" si="27"/>
        <v>0</v>
      </c>
      <c r="R43" s="43" t="e">
        <f>#REF!</f>
        <v>#REF!</v>
      </c>
      <c r="S43" s="46" t="e">
        <f t="shared" si="28"/>
        <v>#REF!</v>
      </c>
      <c r="T43" s="29" t="e">
        <f t="shared" si="29"/>
        <v>#REF!</v>
      </c>
    </row>
    <row r="44" spans="1:20" s="43" customFormat="1" ht="25.5">
      <c r="A44" s="28"/>
      <c r="B44" s="28" t="s">
        <v>13</v>
      </c>
      <c r="C44" s="43" t="s">
        <v>55</v>
      </c>
      <c r="D44" s="43">
        <f>'[1]утил осадка'!D191</f>
        <v>0</v>
      </c>
      <c r="E44" s="43">
        <f>'[1]утил осадка'!E191</f>
        <v>0</v>
      </c>
      <c r="F44" s="173">
        <f t="shared" si="20"/>
        <v>0</v>
      </c>
      <c r="G44" s="29">
        <f t="shared" si="21"/>
        <v>0</v>
      </c>
      <c r="H44" s="43">
        <f>'[1]утил осадка'!F191</f>
        <v>0</v>
      </c>
      <c r="I44" s="43">
        <f>'[1]утил осадка'!G191</f>
        <v>0</v>
      </c>
      <c r="J44" s="173">
        <f t="shared" si="22"/>
        <v>0</v>
      </c>
      <c r="K44" s="29" t="e">
        <f t="shared" si="23"/>
        <v>#DIV/0!</v>
      </c>
      <c r="L44" s="43">
        <f>'[1]утил осадка'!H191</f>
        <v>0</v>
      </c>
      <c r="M44" s="173">
        <f t="shared" si="24"/>
        <v>0</v>
      </c>
      <c r="N44" s="29">
        <f t="shared" si="25"/>
        <v>0</v>
      </c>
      <c r="O44" s="43">
        <f>'[1]утил осадка'!I191</f>
        <v>0</v>
      </c>
      <c r="P44" s="173">
        <f t="shared" si="26"/>
        <v>0</v>
      </c>
      <c r="Q44" s="29">
        <f t="shared" si="27"/>
        <v>0</v>
      </c>
      <c r="R44" s="43" t="e">
        <f>#REF!</f>
        <v>#REF!</v>
      </c>
      <c r="S44" s="46" t="e">
        <f t="shared" si="28"/>
        <v>#REF!</v>
      </c>
      <c r="T44" s="29" t="e">
        <f t="shared" si="29"/>
        <v>#REF!</v>
      </c>
    </row>
    <row r="45" spans="1:20" s="43" customFormat="1" ht="51">
      <c r="A45" s="28"/>
      <c r="B45" s="47" t="s">
        <v>68</v>
      </c>
      <c r="C45" s="43" t="s">
        <v>55</v>
      </c>
      <c r="D45" s="43">
        <f>'[1]утил осадка'!D224</f>
        <v>0</v>
      </c>
      <c r="E45" s="43">
        <f>'[1]утил осадка'!E224</f>
        <v>0</v>
      </c>
      <c r="F45" s="173">
        <f t="shared" si="20"/>
        <v>0</v>
      </c>
      <c r="G45" s="29">
        <f t="shared" si="21"/>
        <v>0</v>
      </c>
      <c r="H45" s="43">
        <f>'[1]утил осадка'!F224</f>
        <v>0</v>
      </c>
      <c r="I45" s="43">
        <f>'[1]утил осадка'!G224</f>
        <v>0</v>
      </c>
      <c r="J45" s="173">
        <f t="shared" si="22"/>
        <v>0</v>
      </c>
      <c r="K45" s="29" t="e">
        <f t="shared" si="23"/>
        <v>#DIV/0!</v>
      </c>
      <c r="L45" s="43">
        <f>'[1]утил осадка'!H224</f>
        <v>0</v>
      </c>
      <c r="M45" s="173">
        <f t="shared" si="24"/>
        <v>0</v>
      </c>
      <c r="N45" s="29">
        <f t="shared" si="25"/>
        <v>0</v>
      </c>
      <c r="O45" s="43">
        <f>'[1]утил осадка'!I224</f>
        <v>0</v>
      </c>
      <c r="P45" s="173">
        <f t="shared" si="26"/>
        <v>0</v>
      </c>
      <c r="Q45" s="29">
        <f t="shared" si="27"/>
        <v>0</v>
      </c>
      <c r="R45" s="43" t="e">
        <f>#REF!</f>
        <v>#REF!</v>
      </c>
      <c r="S45" s="46" t="e">
        <f t="shared" si="28"/>
        <v>#REF!</v>
      </c>
      <c r="T45" s="29" t="e">
        <f t="shared" si="29"/>
        <v>#REF!</v>
      </c>
    </row>
    <row r="46" spans="1:20" s="43" customFormat="1" ht="12.75">
      <c r="A46" s="28"/>
      <c r="B46" s="28" t="s">
        <v>16</v>
      </c>
      <c r="C46" s="43" t="s">
        <v>55</v>
      </c>
      <c r="D46" s="125">
        <f>'[1]утил осадка'!D232</f>
        <v>0</v>
      </c>
      <c r="E46" s="125">
        <f>'[1]утил осадка'!E232</f>
        <v>0</v>
      </c>
      <c r="F46" s="173">
        <f t="shared" si="20"/>
        <v>0</v>
      </c>
      <c r="G46" s="29">
        <f t="shared" si="21"/>
        <v>0</v>
      </c>
      <c r="H46" s="125">
        <f>'[1]утил осадка'!F232</f>
        <v>0</v>
      </c>
      <c r="I46" s="125">
        <f>'[1]утил осадка'!G232</f>
        <v>0</v>
      </c>
      <c r="J46" s="173">
        <f t="shared" si="22"/>
        <v>0</v>
      </c>
      <c r="K46" s="29" t="e">
        <f t="shared" si="23"/>
        <v>#DIV/0!</v>
      </c>
      <c r="L46" s="125">
        <f>'[1]утил осадка'!H232</f>
        <v>0</v>
      </c>
      <c r="M46" s="173">
        <f t="shared" si="24"/>
        <v>0</v>
      </c>
      <c r="N46" s="29">
        <f t="shared" si="25"/>
        <v>0</v>
      </c>
      <c r="O46" s="125">
        <f>'[1]утил осадка'!I232</f>
        <v>0</v>
      </c>
      <c r="P46" s="173">
        <f t="shared" si="26"/>
        <v>0</v>
      </c>
      <c r="Q46" s="29">
        <f t="shared" si="27"/>
        <v>0</v>
      </c>
      <c r="R46" s="125" t="e">
        <f>#REF!</f>
        <v>#REF!</v>
      </c>
      <c r="S46" s="46" t="e">
        <f t="shared" si="28"/>
        <v>#REF!</v>
      </c>
      <c r="T46" s="29" t="e">
        <f t="shared" si="29"/>
        <v>#REF!</v>
      </c>
    </row>
    <row r="47" spans="1:20" s="43" customFormat="1" ht="12.75">
      <c r="A47" s="28"/>
      <c r="B47" s="28" t="s">
        <v>17</v>
      </c>
      <c r="C47" s="43" t="s">
        <v>55</v>
      </c>
      <c r="D47" s="125">
        <f>'[1]утил осадка'!D259</f>
        <v>0</v>
      </c>
      <c r="E47" s="125">
        <f>'[1]утил осадка'!E259</f>
        <v>0</v>
      </c>
      <c r="F47" s="173">
        <f t="shared" si="20"/>
        <v>0</v>
      </c>
      <c r="G47" s="29">
        <f t="shared" si="21"/>
        <v>0</v>
      </c>
      <c r="H47" s="125">
        <f>'[1]утил осадка'!F259</f>
        <v>0</v>
      </c>
      <c r="I47" s="125">
        <f>'[1]утил осадка'!G259</f>
        <v>0</v>
      </c>
      <c r="J47" s="173">
        <f t="shared" si="22"/>
        <v>0</v>
      </c>
      <c r="K47" s="29" t="e">
        <f t="shared" si="23"/>
        <v>#DIV/0!</v>
      </c>
      <c r="L47" s="125">
        <f>'[1]утил осадка'!H259</f>
        <v>0</v>
      </c>
      <c r="M47" s="173">
        <f t="shared" si="24"/>
        <v>0</v>
      </c>
      <c r="N47" s="29">
        <f t="shared" si="25"/>
        <v>0</v>
      </c>
      <c r="O47" s="125">
        <f>'[1]утил осадка'!I259</f>
        <v>0</v>
      </c>
      <c r="P47" s="173">
        <f t="shared" si="26"/>
        <v>0</v>
      </c>
      <c r="Q47" s="29">
        <f t="shared" si="27"/>
        <v>0</v>
      </c>
      <c r="R47" s="125" t="e">
        <f>#REF!</f>
        <v>#REF!</v>
      </c>
      <c r="S47" s="46" t="e">
        <f t="shared" si="28"/>
        <v>#REF!</v>
      </c>
      <c r="T47" s="29" t="e">
        <f t="shared" si="29"/>
        <v>#REF!</v>
      </c>
    </row>
    <row r="48" spans="1:20" s="43" customFormat="1" ht="25.5">
      <c r="A48" s="28" t="s">
        <v>30</v>
      </c>
      <c r="B48" s="28" t="s">
        <v>19</v>
      </c>
      <c r="C48" s="43" t="s">
        <v>55</v>
      </c>
      <c r="D48" s="125">
        <f>'[1]утил осадка'!D267</f>
        <v>0</v>
      </c>
      <c r="E48" s="125">
        <f>'[1]утил осадка'!E267</f>
        <v>0</v>
      </c>
      <c r="F48" s="173">
        <f t="shared" si="20"/>
        <v>0</v>
      </c>
      <c r="G48" s="29">
        <f t="shared" si="21"/>
        <v>0</v>
      </c>
      <c r="H48" s="125">
        <f>'[1]утил осадка'!F267</f>
        <v>0</v>
      </c>
      <c r="I48" s="125">
        <f>'[1]утил осадка'!G267</f>
        <v>0</v>
      </c>
      <c r="J48" s="173">
        <f t="shared" si="22"/>
        <v>0</v>
      </c>
      <c r="K48" s="29" t="e">
        <f t="shared" si="23"/>
        <v>#DIV/0!</v>
      </c>
      <c r="L48" s="125">
        <f>'[1]утил осадка'!H267</f>
        <v>0</v>
      </c>
      <c r="M48" s="173">
        <f t="shared" si="24"/>
        <v>0</v>
      </c>
      <c r="N48" s="29">
        <f t="shared" si="25"/>
        <v>0</v>
      </c>
      <c r="O48" s="125">
        <f>'[1]утил осадка'!I267</f>
        <v>0</v>
      </c>
      <c r="P48" s="173">
        <f t="shared" si="26"/>
        <v>0</v>
      </c>
      <c r="Q48" s="29">
        <f t="shared" si="27"/>
        <v>0</v>
      </c>
      <c r="R48" s="125" t="e">
        <f>#REF!</f>
        <v>#REF!</v>
      </c>
      <c r="S48" s="46" t="e">
        <f t="shared" si="28"/>
        <v>#REF!</v>
      </c>
      <c r="T48" s="29" t="e">
        <f t="shared" si="29"/>
        <v>#REF!</v>
      </c>
    </row>
    <row r="49" spans="1:21" s="4" customFormat="1" ht="13.5" thickBot="1">
      <c r="A49" s="26"/>
      <c r="B49" s="26" t="s">
        <v>39</v>
      </c>
      <c r="C49" s="38" t="s">
        <v>55</v>
      </c>
      <c r="D49" s="31">
        <f>D48+D37</f>
        <v>0</v>
      </c>
      <c r="E49" s="31">
        <f>E48+E37</f>
        <v>0</v>
      </c>
      <c r="F49" s="174">
        <f t="shared" si="20"/>
        <v>0</v>
      </c>
      <c r="G49" s="17">
        <f>E49/E$59</f>
        <v>0</v>
      </c>
      <c r="H49" s="31">
        <f>H48+H37</f>
        <v>0</v>
      </c>
      <c r="I49" s="31">
        <f>I48+I37</f>
        <v>0</v>
      </c>
      <c r="J49" s="174">
        <f t="shared" si="22"/>
        <v>0</v>
      </c>
      <c r="K49" s="17" t="e">
        <f>I49/I$59</f>
        <v>#DIV/0!</v>
      </c>
      <c r="L49" s="31">
        <f>L48+L37</f>
        <v>0</v>
      </c>
      <c r="M49" s="174">
        <f t="shared" si="24"/>
        <v>0</v>
      </c>
      <c r="N49" s="17">
        <f>L49/L$59</f>
        <v>0</v>
      </c>
      <c r="O49" s="31">
        <f>O48+O37</f>
        <v>0</v>
      </c>
      <c r="P49" s="174">
        <f t="shared" si="26"/>
        <v>0</v>
      </c>
      <c r="Q49" s="17">
        <f>O49/O$59</f>
        <v>0</v>
      </c>
      <c r="R49" s="31" t="e">
        <f>R48+R37</f>
        <v>#REF!</v>
      </c>
      <c r="S49" s="32" t="e">
        <f t="shared" si="28"/>
        <v>#REF!</v>
      </c>
      <c r="T49" s="17" t="e">
        <f>R49/R$59</f>
        <v>#REF!</v>
      </c>
      <c r="U49" s="17"/>
    </row>
    <row r="50" spans="1:21" s="8" customFormat="1" ht="14.25" thickBot="1" thickTop="1">
      <c r="A50" s="21" t="s">
        <v>37</v>
      </c>
      <c r="B50" s="21" t="s">
        <v>56</v>
      </c>
      <c r="C50" s="38" t="s">
        <v>55</v>
      </c>
      <c r="D50" s="34">
        <f>D49+D35+D19</f>
        <v>50487.26124637938</v>
      </c>
      <c r="E50" s="34">
        <f>E49+E35+E19</f>
        <v>4295.198247099999</v>
      </c>
      <c r="F50" s="35">
        <f t="shared" si="20"/>
        <v>1</v>
      </c>
      <c r="G50" s="31">
        <f>E50/$E$59</f>
        <v>7.781156244746375</v>
      </c>
      <c r="H50" s="34">
        <f>H49+H35+H19</f>
        <v>33917.03225725627</v>
      </c>
      <c r="I50" s="34">
        <f>I49+I35+I19</f>
        <v>1863.3118604000001</v>
      </c>
      <c r="J50" s="35">
        <f t="shared" si="22"/>
        <v>1</v>
      </c>
      <c r="K50" s="31">
        <f>I50/$E$59</f>
        <v>3.375564964492754</v>
      </c>
      <c r="L50" s="34">
        <f>L49+L35+L19</f>
        <v>20670.622831200002</v>
      </c>
      <c r="M50" s="35">
        <f t="shared" si="24"/>
        <v>1</v>
      </c>
      <c r="N50" s="31">
        <f>L50/$E$59</f>
        <v>37.44678049130435</v>
      </c>
      <c r="O50" s="34">
        <f>O49+O35+O19</f>
        <v>41220.753146400006</v>
      </c>
      <c r="P50" s="35">
        <f t="shared" si="26"/>
        <v>1</v>
      </c>
      <c r="Q50" s="31">
        <f>O50/$E$59</f>
        <v>74.67527743913044</v>
      </c>
      <c r="R50" s="34" t="e">
        <f>R49+R35+R19</f>
        <v>#REF!</v>
      </c>
      <c r="S50" s="35" t="e">
        <f t="shared" si="28"/>
        <v>#REF!</v>
      </c>
      <c r="T50" s="31" t="e">
        <f>R50/$E$59</f>
        <v>#REF!</v>
      </c>
      <c r="U50" s="19"/>
    </row>
    <row r="51" spans="1:21" s="7" customFormat="1" ht="13.5" thickTop="1">
      <c r="A51" s="18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30" customFormat="1" ht="12.75">
      <c r="A52" s="28" t="s">
        <v>38</v>
      </c>
      <c r="B52" s="28" t="s">
        <v>35</v>
      </c>
      <c r="C52" s="43" t="s">
        <v>55</v>
      </c>
      <c r="D52" s="28">
        <f>'[1]инф  ОКК'!E127</f>
        <v>1207</v>
      </c>
      <c r="E52" s="28">
        <f>'[1]инф  ОКК'!F127</f>
        <v>0</v>
      </c>
      <c r="F52" s="28"/>
      <c r="G52" s="28">
        <f>E52/E$59</f>
        <v>0</v>
      </c>
      <c r="H52" s="28">
        <f>'[1]инф  ОКК'!G127</f>
        <v>528.31</v>
      </c>
      <c r="I52" s="28">
        <f>'[1]инф  ОКК'!H127</f>
        <v>0</v>
      </c>
      <c r="J52" s="28"/>
      <c r="K52" s="28" t="e">
        <f>I52/I$59</f>
        <v>#DIV/0!</v>
      </c>
      <c r="L52" s="28">
        <f>'[1]инф  ОКК'!I127</f>
        <v>264.3</v>
      </c>
      <c r="M52" s="28"/>
      <c r="N52" s="28">
        <f>L52/L$59</f>
        <v>0.4709550962223806</v>
      </c>
      <c r="O52" s="28">
        <f>'[1]инф  ОКК'!J127</f>
        <v>1674.3</v>
      </c>
      <c r="P52" s="28"/>
      <c r="Q52" s="28">
        <f>O52/O$59</f>
        <v>1.048075117370892</v>
      </c>
      <c r="R52" s="28" t="e">
        <f>#REF!</f>
        <v>#REF!</v>
      </c>
      <c r="S52" s="28"/>
      <c r="T52" s="28" t="e">
        <f>R52/R$59</f>
        <v>#REF!</v>
      </c>
      <c r="U52" s="28"/>
    </row>
    <row r="53" spans="1:21" s="30" customFormat="1" ht="12.75">
      <c r="A53" s="28"/>
      <c r="B53" s="168" t="s">
        <v>59</v>
      </c>
      <c r="C53" s="33" t="s">
        <v>60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s="4" customFormat="1" ht="13.5" thickBot="1">
      <c r="A54" s="26" t="s">
        <v>40</v>
      </c>
      <c r="B54" s="26" t="s">
        <v>36</v>
      </c>
      <c r="C54" s="38" t="s">
        <v>55</v>
      </c>
      <c r="D54" s="31">
        <f>D50+D52</f>
        <v>51694.26124637938</v>
      </c>
      <c r="E54" s="31">
        <f>E50+E52</f>
        <v>4295.198247099999</v>
      </c>
      <c r="F54" s="17"/>
      <c r="G54" s="17"/>
      <c r="H54" s="31">
        <f>H50+H52</f>
        <v>34445.34225725627</v>
      </c>
      <c r="I54" s="31">
        <f>I50+I52</f>
        <v>1863.3118604000001</v>
      </c>
      <c r="J54" s="17"/>
      <c r="K54" s="17"/>
      <c r="L54" s="31">
        <f>L50+L52</f>
        <v>20934.9228312</v>
      </c>
      <c r="M54" s="17"/>
      <c r="N54" s="17"/>
      <c r="O54" s="31">
        <f>O50+O52</f>
        <v>42895.05314640001</v>
      </c>
      <c r="P54" s="17"/>
      <c r="Q54" s="17"/>
      <c r="R54" s="31" t="e">
        <f>R50+R52</f>
        <v>#REF!</v>
      </c>
      <c r="S54" s="17"/>
      <c r="T54" s="17"/>
      <c r="U54" s="17"/>
    </row>
    <row r="55" spans="1:21" ht="13.5" thickTop="1">
      <c r="A55" s="18"/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30" customFormat="1" ht="25.5">
      <c r="A56" s="28" t="s">
        <v>44</v>
      </c>
      <c r="B56" s="28" t="s">
        <v>43</v>
      </c>
      <c r="C56" s="29" t="s">
        <v>61</v>
      </c>
      <c r="D56" s="36">
        <f>D54/D59</f>
        <v>19.332184460126918</v>
      </c>
      <c r="E56" s="36">
        <f>E54/E59</f>
        <v>7.781156244746375</v>
      </c>
      <c r="F56" s="29"/>
      <c r="G56" s="29"/>
      <c r="H56" s="36">
        <f>H54/H59</f>
        <v>21.562029582007057</v>
      </c>
      <c r="I56" s="36" t="e">
        <f>I54/I59</f>
        <v>#DIV/0!</v>
      </c>
      <c r="J56" s="29"/>
      <c r="K56" s="29"/>
      <c r="L56" s="36">
        <f>L54/L59</f>
        <v>37.3038539401283</v>
      </c>
      <c r="M56" s="29"/>
      <c r="N56" s="29"/>
      <c r="O56" s="36">
        <f>O54/O59</f>
        <v>26.851363471924888</v>
      </c>
      <c r="P56" s="29"/>
      <c r="Q56" s="29"/>
      <c r="R56" s="36" t="e">
        <f>R54/R59</f>
        <v>#REF!</v>
      </c>
      <c r="S56" s="29"/>
      <c r="T56" s="29"/>
      <c r="U56" s="29"/>
    </row>
    <row r="57" spans="1:21" s="4" customFormat="1" ht="13.5" thickBot="1">
      <c r="A57" s="26"/>
      <c r="B57" s="26" t="s">
        <v>45</v>
      </c>
      <c r="C57" s="17" t="s">
        <v>61</v>
      </c>
      <c r="D57" s="17">
        <f>D56*1.18</f>
        <v>22.81197766294976</v>
      </c>
      <c r="E57" s="17">
        <f>E56*1.18</f>
        <v>9.181764368800723</v>
      </c>
      <c r="F57" s="17"/>
      <c r="G57" s="17"/>
      <c r="H57" s="17">
        <f>H56*1.18</f>
        <v>25.443194906768326</v>
      </c>
      <c r="I57" s="17" t="e">
        <f>I56*1.18</f>
        <v>#DIV/0!</v>
      </c>
      <c r="J57" s="17"/>
      <c r="K57" s="17"/>
      <c r="L57" s="17">
        <f>L56*1.18</f>
        <v>44.01854764935139</v>
      </c>
      <c r="M57" s="17"/>
      <c r="N57" s="17"/>
      <c r="O57" s="17">
        <f>O56*1.18</f>
        <v>31.684608896871367</v>
      </c>
      <c r="P57" s="17"/>
      <c r="Q57" s="17"/>
      <c r="R57" s="17" t="e">
        <f>R56*1.18</f>
        <v>#REF!</v>
      </c>
      <c r="S57" s="17"/>
      <c r="T57" s="17"/>
      <c r="U57" s="17"/>
    </row>
    <row r="58" spans="1:21" ht="13.5" thickTop="1">
      <c r="A58" s="1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2" customFormat="1" ht="25.5">
      <c r="A59" s="20"/>
      <c r="B59" s="22" t="s">
        <v>41</v>
      </c>
      <c r="C59" s="24" t="s">
        <v>58</v>
      </c>
      <c r="D59" s="20">
        <f>'[1]ПП ВС ВО'!D75</f>
        <v>2674</v>
      </c>
      <c r="E59" s="20">
        <f>'[1]ПП ВС ВО'!E75</f>
        <v>552</v>
      </c>
      <c r="F59" s="20"/>
      <c r="G59" s="20"/>
      <c r="H59" s="20">
        <f>'[1]ПП ВС ВО'!F75</f>
        <v>1597.5</v>
      </c>
      <c r="I59" s="20">
        <f>'[1]ПП ВС ВО'!G75</f>
        <v>0</v>
      </c>
      <c r="J59" s="20"/>
      <c r="K59" s="20"/>
      <c r="L59" s="20">
        <f>'[1]ПП ВС ВО'!H75</f>
        <v>561.2</v>
      </c>
      <c r="M59" s="20"/>
      <c r="N59" s="20"/>
      <c r="O59" s="20">
        <f>'[1]ПП ВС ВО'!I75</f>
        <v>1597.5</v>
      </c>
      <c r="P59" s="20"/>
      <c r="Q59" s="20"/>
      <c r="R59" s="20">
        <f>'ПП ВС ВО'!J75</f>
        <v>0</v>
      </c>
      <c r="S59" s="20"/>
      <c r="T59" s="20"/>
      <c r="U59" s="20"/>
    </row>
    <row r="60" spans="1:21" ht="12.75">
      <c r="A60" s="15"/>
      <c r="B60" s="15"/>
      <c r="C60" s="2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4" customFormat="1" ht="26.25" thickBot="1">
      <c r="A61" s="26" t="s">
        <v>57</v>
      </c>
      <c r="B61" s="169" t="s">
        <v>42</v>
      </c>
      <c r="C61" s="27" t="s">
        <v>58</v>
      </c>
      <c r="D61" s="17">
        <f>'[1]ПП ВС ВО'!D76</f>
        <v>1020.5</v>
      </c>
      <c r="E61" s="17">
        <f>'[1]ПП ВС ВО'!E76</f>
        <v>552</v>
      </c>
      <c r="F61" s="14"/>
      <c r="G61" s="14"/>
      <c r="H61" s="17">
        <f>'[1]ПП ВС ВО'!F76</f>
        <v>570.5</v>
      </c>
      <c r="I61" s="17">
        <f>'[1]ПП ВС ВО'!G76</f>
        <v>0</v>
      </c>
      <c r="J61" s="14"/>
      <c r="K61" s="14"/>
      <c r="L61" s="17">
        <f>'[1]ПП ВС ВО'!H76</f>
        <v>380.3</v>
      </c>
      <c r="M61" s="14"/>
      <c r="N61" s="14"/>
      <c r="O61" s="17">
        <f>'[1]ПП ВС ВО'!I76</f>
        <v>570.5</v>
      </c>
      <c r="P61" s="14"/>
      <c r="Q61" s="14"/>
      <c r="R61" s="17">
        <f>'ПП ВС ВО'!J76</f>
        <v>0</v>
      </c>
      <c r="S61" s="14"/>
      <c r="T61" s="14"/>
      <c r="U61" s="14"/>
    </row>
    <row r="62" spans="1:15" ht="13.5" thickTop="1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0" s="54" customFormat="1" ht="25.5">
      <c r="A69" s="132"/>
      <c r="B69" s="52" t="s">
        <v>116</v>
      </c>
      <c r="C69" s="52"/>
      <c r="D69" s="52">
        <f>SUM(D70:D72)</f>
        <v>48521.19072</v>
      </c>
      <c r="E69" s="52">
        <f>SUM(E70:E72)</f>
        <v>4295.198247099999</v>
      </c>
      <c r="F69" s="52"/>
      <c r="G69" s="52"/>
      <c r="H69" s="52">
        <f>SUM(H70:H72)</f>
        <v>31872.63198</v>
      </c>
      <c r="I69" s="52">
        <f>SUM(I70:I72)</f>
        <v>1863.3118604000001</v>
      </c>
      <c r="J69" s="52"/>
      <c r="K69" s="52"/>
      <c r="L69" s="52">
        <f>SUM(L70:L72)</f>
        <v>20670.622831200002</v>
      </c>
      <c r="M69" s="52"/>
      <c r="N69" s="52"/>
      <c r="O69" s="52">
        <f>SUM(O70:O72)</f>
        <v>36422.1231464</v>
      </c>
      <c r="P69" s="53"/>
      <c r="Q69" s="53"/>
      <c r="R69" s="52" t="e">
        <f>SUM(R70:R72)</f>
        <v>#REF!</v>
      </c>
      <c r="S69" s="53"/>
      <c r="T69" s="53"/>
    </row>
    <row r="70" spans="1:20" ht="38.25">
      <c r="A70" s="6"/>
      <c r="B70" s="130" t="s">
        <v>63</v>
      </c>
      <c r="C70" s="64"/>
      <c r="D70" s="64">
        <f>SUM(D8:D15,D17)</f>
        <v>11747.54052</v>
      </c>
      <c r="E70" s="64">
        <f>SUM(E8:E15,E17)</f>
        <v>4295.198247099999</v>
      </c>
      <c r="F70" s="64"/>
      <c r="G70" s="64"/>
      <c r="H70" s="64">
        <f>SUM(H8:H15,H17)</f>
        <v>6536.281980000001</v>
      </c>
      <c r="I70" s="64">
        <f>SUM(I8:I15,I17)</f>
        <v>1863.3118604000001</v>
      </c>
      <c r="J70" s="64"/>
      <c r="K70" s="64"/>
      <c r="L70" s="64">
        <f>SUM(L8:L15,L17)</f>
        <v>7826.7828312</v>
      </c>
      <c r="M70" s="64"/>
      <c r="N70" s="64"/>
      <c r="O70" s="64">
        <f>SUM(O8:O15,O17)</f>
        <v>8545.748146400001</v>
      </c>
      <c r="P70" s="131"/>
      <c r="Q70" s="131"/>
      <c r="R70" s="64" t="e">
        <f>SUM(R8:R15,R17)</f>
        <v>#REF!</v>
      </c>
      <c r="S70" s="131"/>
      <c r="T70" s="131"/>
    </row>
    <row r="71" spans="1:20" ht="25.5">
      <c r="A71" s="6"/>
      <c r="B71" s="52" t="s">
        <v>65</v>
      </c>
      <c r="C71" s="29"/>
      <c r="D71" s="29">
        <f>SUM(D22:D31,D33)</f>
        <v>36773.6502</v>
      </c>
      <c r="E71" s="29">
        <f>SUM(E22:E31,E33)</f>
        <v>0</v>
      </c>
      <c r="F71" s="29"/>
      <c r="G71" s="29"/>
      <c r="H71" s="29">
        <f>SUM(H22:H31,H33)</f>
        <v>25336.35</v>
      </c>
      <c r="I71" s="29">
        <f>SUM(I22:I31,I33)</f>
        <v>0</v>
      </c>
      <c r="J71" s="29"/>
      <c r="K71" s="29"/>
      <c r="L71" s="29">
        <f>SUM(L22:L31,L33)</f>
        <v>12843.84</v>
      </c>
      <c r="M71" s="29"/>
      <c r="N71" s="29"/>
      <c r="O71" s="29">
        <f>SUM(O22:O31,O33)</f>
        <v>27876.375</v>
      </c>
      <c r="P71" s="43"/>
      <c r="Q71" s="43"/>
      <c r="R71" s="29" t="e">
        <f>SUM(R22:R31,R33)</f>
        <v>#REF!</v>
      </c>
      <c r="S71" s="43"/>
      <c r="T71" s="43"/>
    </row>
    <row r="72" spans="1:20" ht="25.5">
      <c r="A72" s="6"/>
      <c r="B72" s="52" t="s">
        <v>67</v>
      </c>
      <c r="C72" s="29"/>
      <c r="D72" s="123">
        <f>SUM(D38:D45,D47)</f>
        <v>0</v>
      </c>
      <c r="E72" s="123">
        <f>SUM(E38:E45,E47)</f>
        <v>0</v>
      </c>
      <c r="F72" s="29"/>
      <c r="G72" s="29"/>
      <c r="H72" s="123">
        <f>SUM(H38:H45,H47)</f>
        <v>0</v>
      </c>
      <c r="I72" s="123">
        <f>SUM(I38:I45,I47)</f>
        <v>0</v>
      </c>
      <c r="J72" s="29"/>
      <c r="K72" s="29"/>
      <c r="L72" s="123">
        <f>SUM(L38:L45,L47)</f>
        <v>0</v>
      </c>
      <c r="M72" s="29"/>
      <c r="N72" s="29"/>
      <c r="O72" s="123">
        <f>SUM(O38:O45,O47)</f>
        <v>0</v>
      </c>
      <c r="P72" s="43"/>
      <c r="Q72" s="43"/>
      <c r="R72" s="123" t="e">
        <f>SUM(R38:R45,R47)</f>
        <v>#REF!</v>
      </c>
      <c r="S72" s="43"/>
      <c r="T72" s="43"/>
    </row>
    <row r="73" spans="1:15" ht="12.7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</sheetData>
  <sheetProtection/>
  <mergeCells count="7">
    <mergeCell ref="H4:N4"/>
    <mergeCell ref="O4:Q4"/>
    <mergeCell ref="R4:T4"/>
    <mergeCell ref="A4:A5"/>
    <mergeCell ref="B4:B5"/>
    <mergeCell ref="C4:C5"/>
    <mergeCell ref="D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119"/>
  <sheetViews>
    <sheetView tabSelected="1" zoomScalePageLayoutView="0" workbookViewId="0" topLeftCell="A112">
      <selection activeCell="H122" sqref="H122"/>
    </sheetView>
  </sheetViews>
  <sheetFormatPr defaultColWidth="9.00390625" defaultRowHeight="12.75"/>
  <cols>
    <col min="2" max="2" width="20.75390625" style="0" customWidth="1"/>
  </cols>
  <sheetData>
    <row r="1" ht="12.75">
      <c r="A1" t="s">
        <v>0</v>
      </c>
    </row>
    <row r="2" ht="30">
      <c r="B2" s="3" t="s">
        <v>120</v>
      </c>
    </row>
    <row r="3" spans="1:7" ht="12.75">
      <c r="A3" s="48" t="s">
        <v>97</v>
      </c>
      <c r="B3" s="48"/>
      <c r="C3" s="48"/>
      <c r="D3" s="48"/>
      <c r="E3" s="48"/>
      <c r="F3" s="48"/>
      <c r="G3" s="48"/>
    </row>
    <row r="4" spans="1:15" ht="12.75">
      <c r="A4" s="48" t="s">
        <v>94</v>
      </c>
      <c r="B4" s="50"/>
      <c r="C4" s="50"/>
      <c r="D4" s="50"/>
      <c r="E4" s="50"/>
      <c r="F4" s="50"/>
      <c r="G4" s="50"/>
      <c r="H4" s="1"/>
      <c r="I4" s="1"/>
      <c r="J4" s="1"/>
      <c r="K4" s="1"/>
      <c r="L4" s="1"/>
      <c r="M4" s="1"/>
      <c r="N4" s="1"/>
      <c r="O4" s="1"/>
    </row>
    <row r="5" spans="1:15" ht="12.75">
      <c r="A5" s="49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9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48" t="s">
        <v>69</v>
      </c>
      <c r="B8" s="1"/>
      <c r="C8" s="1"/>
      <c r="D8" s="1"/>
      <c r="E8" s="1"/>
      <c r="F8" s="1"/>
      <c r="G8" s="113" t="s">
        <v>85</v>
      </c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142" t="s">
        <v>2</v>
      </c>
      <c r="B9" s="142" t="s">
        <v>72</v>
      </c>
      <c r="C9" s="177" t="s">
        <v>48</v>
      </c>
      <c r="D9" s="144" t="s">
        <v>117</v>
      </c>
      <c r="E9" s="145"/>
      <c r="F9" s="144" t="s">
        <v>119</v>
      </c>
      <c r="G9" s="146"/>
      <c r="H9" s="147"/>
      <c r="I9" s="148" t="s">
        <v>121</v>
      </c>
      <c r="J9" s="149"/>
      <c r="K9" s="150"/>
      <c r="L9" s="1"/>
      <c r="M9" s="1"/>
      <c r="N9" s="1"/>
      <c r="O9" s="1"/>
    </row>
    <row r="10" spans="1:15" ht="51.75" thickBot="1">
      <c r="A10" s="143"/>
      <c r="B10" s="143"/>
      <c r="C10" s="178"/>
      <c r="D10" s="61" t="s">
        <v>33</v>
      </c>
      <c r="E10" s="62" t="s">
        <v>46</v>
      </c>
      <c r="F10" s="61" t="s">
        <v>33</v>
      </c>
      <c r="G10" s="63" t="s">
        <v>118</v>
      </c>
      <c r="H10" s="62" t="s">
        <v>34</v>
      </c>
      <c r="I10" s="61" t="s">
        <v>54</v>
      </c>
      <c r="J10" s="63" t="s">
        <v>53</v>
      </c>
      <c r="K10" s="62" t="s">
        <v>70</v>
      </c>
      <c r="L10" s="1"/>
      <c r="M10" s="1"/>
      <c r="N10" s="1"/>
      <c r="O10" s="1"/>
    </row>
    <row r="11" spans="1:15" ht="12.75">
      <c r="A11" s="106" t="s">
        <v>73</v>
      </c>
      <c r="B11" s="107" t="s">
        <v>74</v>
      </c>
      <c r="C11" s="108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10">
        <v>11</v>
      </c>
      <c r="L11" s="1"/>
      <c r="M11" s="1"/>
      <c r="N11" s="1"/>
      <c r="O11" s="1"/>
    </row>
    <row r="12" spans="1:15" ht="12.75">
      <c r="A12" s="133"/>
      <c r="B12" s="134"/>
      <c r="C12" s="85"/>
      <c r="D12" s="85"/>
      <c r="E12" s="85"/>
      <c r="F12" s="85"/>
      <c r="G12" s="85"/>
      <c r="H12" s="85"/>
      <c r="I12" s="85"/>
      <c r="J12" s="85"/>
      <c r="K12" s="135"/>
      <c r="L12" s="1"/>
      <c r="M12" s="1"/>
      <c r="N12" s="1"/>
      <c r="O12" s="1"/>
    </row>
    <row r="13" spans="1:15" ht="12.75">
      <c r="A13" s="80"/>
      <c r="B13" s="78" t="s">
        <v>75</v>
      </c>
      <c r="C13" s="100" t="s">
        <v>99</v>
      </c>
      <c r="D13" s="29">
        <v>1940.34</v>
      </c>
      <c r="E13" s="29">
        <v>1164.2</v>
      </c>
      <c r="F13" s="29">
        <v>1216.4</v>
      </c>
      <c r="G13" s="29">
        <v>244.6</v>
      </c>
      <c r="H13" s="29">
        <v>1164.2</v>
      </c>
      <c r="I13" s="29">
        <v>1164.2</v>
      </c>
      <c r="J13" s="29"/>
      <c r="K13" s="56"/>
      <c r="L13" s="1"/>
      <c r="M13" s="1"/>
      <c r="N13" s="1"/>
      <c r="O13" s="1"/>
    </row>
    <row r="14" spans="1:15" ht="25.5">
      <c r="A14" s="80"/>
      <c r="B14" s="78" t="s">
        <v>76</v>
      </c>
      <c r="C14" s="100" t="s">
        <v>99</v>
      </c>
      <c r="D14" s="29"/>
      <c r="E14" s="29"/>
      <c r="F14" s="29"/>
      <c r="G14" s="29"/>
      <c r="H14" s="29"/>
      <c r="I14" s="29"/>
      <c r="J14" s="29"/>
      <c r="K14" s="56"/>
      <c r="L14" s="1"/>
      <c r="M14" s="1"/>
      <c r="N14" s="1"/>
      <c r="O14" s="1"/>
    </row>
    <row r="15" spans="1:15" ht="25.5">
      <c r="A15" s="80"/>
      <c r="B15" s="78" t="s">
        <v>77</v>
      </c>
      <c r="C15" s="100" t="s">
        <v>99</v>
      </c>
      <c r="D15" s="29">
        <v>71</v>
      </c>
      <c r="E15" s="29">
        <v>42.8</v>
      </c>
      <c r="F15" s="29">
        <v>71</v>
      </c>
      <c r="G15" s="29">
        <v>10.7</v>
      </c>
      <c r="H15" s="29">
        <v>42.8</v>
      </c>
      <c r="I15" s="29">
        <v>42.8</v>
      </c>
      <c r="J15" s="29"/>
      <c r="K15" s="56"/>
      <c r="L15" s="1"/>
      <c r="M15" s="1"/>
      <c r="N15" s="1"/>
      <c r="O15" s="1"/>
    </row>
    <row r="16" spans="1:15" ht="12.75">
      <c r="A16" s="80"/>
      <c r="B16" s="78" t="s">
        <v>78</v>
      </c>
      <c r="C16" s="100" t="s">
        <v>99</v>
      </c>
      <c r="D16" s="33">
        <f>D13+D14-D15</f>
        <v>1869.34</v>
      </c>
      <c r="E16" s="33">
        <f aca="true" t="shared" si="0" ref="E16:K16">E13+E14-E15</f>
        <v>1121.4</v>
      </c>
      <c r="F16" s="33">
        <f t="shared" si="0"/>
        <v>1145.4</v>
      </c>
      <c r="G16" s="33">
        <f t="shared" si="0"/>
        <v>233.9</v>
      </c>
      <c r="H16" s="33">
        <f t="shared" si="0"/>
        <v>1121.4</v>
      </c>
      <c r="I16" s="33">
        <f t="shared" si="0"/>
        <v>1121.4</v>
      </c>
      <c r="J16" s="33">
        <f t="shared" si="0"/>
        <v>0</v>
      </c>
      <c r="K16" s="86">
        <f t="shared" si="0"/>
        <v>0</v>
      </c>
      <c r="L16" s="1"/>
      <c r="M16" s="1"/>
      <c r="N16" s="1"/>
      <c r="O16" s="1"/>
    </row>
    <row r="17" spans="1:15" ht="25.5">
      <c r="A17" s="80"/>
      <c r="B17" s="78" t="s">
        <v>79</v>
      </c>
      <c r="C17" s="100" t="s">
        <v>99</v>
      </c>
      <c r="D17" s="33">
        <v>261.72</v>
      </c>
      <c r="E17" s="33">
        <f aca="true" t="shared" si="1" ref="E17:K17">E16-E19</f>
        <v>179.4000000000001</v>
      </c>
      <c r="F17" s="33">
        <v>147.6</v>
      </c>
      <c r="G17" s="33">
        <f t="shared" si="1"/>
        <v>21.200000000000017</v>
      </c>
      <c r="H17" s="33">
        <f t="shared" si="1"/>
        <v>183.4000000000001</v>
      </c>
      <c r="I17" s="33">
        <f t="shared" si="1"/>
        <v>178.4000000000001</v>
      </c>
      <c r="J17" s="33">
        <f t="shared" si="1"/>
        <v>0</v>
      </c>
      <c r="K17" s="86">
        <f t="shared" si="1"/>
        <v>0</v>
      </c>
      <c r="L17" s="1"/>
      <c r="M17" s="1"/>
      <c r="N17" s="1"/>
      <c r="O17" s="1"/>
    </row>
    <row r="18" spans="1:15" ht="26.25" thickBot="1">
      <c r="A18" s="81"/>
      <c r="B18" s="82" t="s">
        <v>80</v>
      </c>
      <c r="C18" s="102" t="s">
        <v>60</v>
      </c>
      <c r="D18" s="111">
        <f>D17/D16</f>
        <v>0.1400066333572277</v>
      </c>
      <c r="E18" s="111">
        <f aca="true" t="shared" si="2" ref="E18:K18">E17/E16</f>
        <v>0.15997859818084545</v>
      </c>
      <c r="F18" s="111">
        <f t="shared" si="2"/>
        <v>0.12886327920377158</v>
      </c>
      <c r="G18" s="111">
        <f t="shared" si="2"/>
        <v>0.0906370243693887</v>
      </c>
      <c r="H18" s="111">
        <f t="shared" si="2"/>
        <v>0.16354556803995013</v>
      </c>
      <c r="I18" s="111">
        <f t="shared" si="2"/>
        <v>0.15908685571606926</v>
      </c>
      <c r="J18" s="111" t="e">
        <f t="shared" si="2"/>
        <v>#DIV/0!</v>
      </c>
      <c r="K18" s="112" t="e">
        <f t="shared" si="2"/>
        <v>#DIV/0!</v>
      </c>
      <c r="L18" s="1"/>
      <c r="M18" s="1"/>
      <c r="N18" s="1"/>
      <c r="O18" s="1"/>
    </row>
    <row r="19" spans="1:15" ht="26.25" thickBot="1">
      <c r="A19" s="90"/>
      <c r="B19" s="96" t="s">
        <v>81</v>
      </c>
      <c r="C19" s="97" t="s">
        <v>99</v>
      </c>
      <c r="D19" s="96">
        <f>SUM(D20:D22)</f>
        <v>1607.62</v>
      </c>
      <c r="E19" s="96">
        <f aca="true" t="shared" si="3" ref="E19:K19">SUM(E20:E22)</f>
        <v>942</v>
      </c>
      <c r="F19" s="96">
        <f t="shared" si="3"/>
        <v>997.8</v>
      </c>
      <c r="G19" s="96">
        <f t="shared" si="3"/>
        <v>212.7</v>
      </c>
      <c r="H19" s="96">
        <f t="shared" si="3"/>
        <v>938</v>
      </c>
      <c r="I19" s="96">
        <f t="shared" si="3"/>
        <v>943</v>
      </c>
      <c r="J19" s="96">
        <f t="shared" si="3"/>
        <v>0</v>
      </c>
      <c r="K19" s="105">
        <f t="shared" si="3"/>
        <v>0</v>
      </c>
      <c r="L19" s="1"/>
      <c r="M19" s="1"/>
      <c r="N19" s="1"/>
      <c r="O19" s="1"/>
    </row>
    <row r="20" spans="1:15" ht="12.75">
      <c r="A20" s="104"/>
      <c r="B20" s="99" t="s">
        <v>82</v>
      </c>
      <c r="C20" s="101" t="s">
        <v>99</v>
      </c>
      <c r="D20" s="67">
        <v>1107.04</v>
      </c>
      <c r="E20" s="67">
        <v>703</v>
      </c>
      <c r="F20" s="67">
        <v>678.4</v>
      </c>
      <c r="G20" s="67">
        <v>172.5</v>
      </c>
      <c r="H20" s="67">
        <v>700</v>
      </c>
      <c r="I20" s="67">
        <v>703</v>
      </c>
      <c r="J20" s="67"/>
      <c r="K20" s="68"/>
      <c r="L20" s="1"/>
      <c r="M20" s="1"/>
      <c r="N20" s="1"/>
      <c r="O20" s="1"/>
    </row>
    <row r="21" spans="1:15" ht="25.5">
      <c r="A21" s="80"/>
      <c r="B21" s="78" t="s">
        <v>83</v>
      </c>
      <c r="C21" s="100" t="s">
        <v>99</v>
      </c>
      <c r="D21" s="29">
        <v>181.73</v>
      </c>
      <c r="E21" s="29">
        <v>63.3</v>
      </c>
      <c r="F21" s="29">
        <v>116.9</v>
      </c>
      <c r="G21" s="29">
        <v>11.5</v>
      </c>
      <c r="H21" s="29">
        <v>63</v>
      </c>
      <c r="I21" s="29">
        <v>64</v>
      </c>
      <c r="J21" s="29"/>
      <c r="K21" s="56"/>
      <c r="L21" s="1"/>
      <c r="M21" s="1"/>
      <c r="N21" s="1"/>
      <c r="O21" s="1"/>
    </row>
    <row r="22" spans="1:15" ht="13.5" thickBot="1">
      <c r="A22" s="81"/>
      <c r="B22" s="82" t="s">
        <v>84</v>
      </c>
      <c r="C22" s="102" t="s">
        <v>99</v>
      </c>
      <c r="D22" s="69">
        <v>318.85</v>
      </c>
      <c r="E22" s="69">
        <v>175.7</v>
      </c>
      <c r="F22" s="69">
        <v>202.5</v>
      </c>
      <c r="G22" s="69">
        <v>28.7</v>
      </c>
      <c r="H22" s="69">
        <v>175</v>
      </c>
      <c r="I22" s="69">
        <v>176</v>
      </c>
      <c r="J22" s="69"/>
      <c r="K22" s="70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8" t="s">
        <v>98</v>
      </c>
      <c r="B24" s="1"/>
      <c r="C24" s="1"/>
      <c r="D24" s="1"/>
      <c r="E24" s="1"/>
      <c r="F24" s="1"/>
      <c r="G24" s="113" t="s">
        <v>100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22" t="s">
        <v>101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22" t="s">
        <v>102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22" t="s">
        <v>103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6.5" thickBot="1">
      <c r="A30" s="165" t="s">
        <v>2</v>
      </c>
      <c r="B30" s="165" t="s">
        <v>109</v>
      </c>
      <c r="C30" s="165" t="s">
        <v>108</v>
      </c>
      <c r="D30" s="165" t="s">
        <v>110</v>
      </c>
      <c r="E30" s="160" t="s">
        <v>104</v>
      </c>
      <c r="F30" s="161"/>
      <c r="G30" s="162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66"/>
      <c r="B31" s="166"/>
      <c r="C31" s="166"/>
      <c r="D31" s="166"/>
      <c r="E31" s="163" t="s">
        <v>111</v>
      </c>
      <c r="F31" s="163" t="s">
        <v>55</v>
      </c>
      <c r="G31" s="163" t="s">
        <v>105</v>
      </c>
      <c r="H31" s="1"/>
      <c r="I31" s="1"/>
      <c r="J31" s="1"/>
      <c r="K31" s="1"/>
      <c r="L31" s="1"/>
      <c r="M31" s="1"/>
      <c r="N31" s="1"/>
      <c r="O31" s="1"/>
    </row>
    <row r="32" spans="1:15" ht="46.5" customHeight="1" thickBot="1">
      <c r="A32" s="167"/>
      <c r="B32" s="167"/>
      <c r="C32" s="167"/>
      <c r="D32" s="167"/>
      <c r="E32" s="167"/>
      <c r="F32" s="167"/>
      <c r="G32" s="164"/>
      <c r="H32" s="1"/>
      <c r="I32" s="1"/>
      <c r="J32" s="1"/>
      <c r="K32" s="1"/>
      <c r="L32" s="1"/>
      <c r="M32" s="1"/>
      <c r="N32" s="1"/>
      <c r="O32" s="1"/>
    </row>
    <row r="33" spans="1:15" ht="16.5" thickBot="1">
      <c r="A33" s="116">
        <v>1</v>
      </c>
      <c r="B33" s="117">
        <v>2</v>
      </c>
      <c r="C33" s="117">
        <v>3</v>
      </c>
      <c r="D33" s="117">
        <v>4</v>
      </c>
      <c r="E33" s="117">
        <v>5</v>
      </c>
      <c r="F33" s="117">
        <v>6</v>
      </c>
      <c r="G33" s="117">
        <v>7</v>
      </c>
      <c r="H33" s="1"/>
      <c r="I33" s="1"/>
      <c r="J33" s="1"/>
      <c r="K33" s="1"/>
      <c r="L33" s="1"/>
      <c r="M33" s="1"/>
      <c r="N33" s="1"/>
      <c r="O33" s="1"/>
    </row>
    <row r="34" spans="1:15" ht="63">
      <c r="A34" s="118" t="s">
        <v>106</v>
      </c>
      <c r="B34" s="115" t="s">
        <v>123</v>
      </c>
      <c r="C34" s="115">
        <v>2014</v>
      </c>
      <c r="D34" s="115">
        <v>187.42</v>
      </c>
      <c r="E34" s="115" t="s">
        <v>124</v>
      </c>
      <c r="F34" s="115"/>
      <c r="G34" s="119"/>
      <c r="H34" s="1"/>
      <c r="I34" s="1"/>
      <c r="J34" s="1"/>
      <c r="K34" s="1"/>
      <c r="L34" s="1"/>
      <c r="M34" s="1"/>
      <c r="N34" s="1"/>
      <c r="O34" s="1"/>
    </row>
    <row r="35" spans="1:15" ht="63">
      <c r="A35" s="120" t="s">
        <v>107</v>
      </c>
      <c r="B35" s="114" t="s">
        <v>125</v>
      </c>
      <c r="C35" s="114">
        <v>2014</v>
      </c>
      <c r="D35" s="114">
        <v>309.51</v>
      </c>
      <c r="E35" s="114" t="s">
        <v>126</v>
      </c>
      <c r="F35" s="114"/>
      <c r="G35" s="121"/>
      <c r="H35" s="1"/>
      <c r="I35" s="1"/>
      <c r="J35" s="1"/>
      <c r="K35" s="1"/>
      <c r="L35" s="1"/>
      <c r="M35" s="1"/>
      <c r="N35" s="1"/>
      <c r="O35" s="1"/>
    </row>
    <row r="36" spans="1:15" ht="31.5">
      <c r="A36" s="120">
        <v>3</v>
      </c>
      <c r="B36" s="114" t="s">
        <v>127</v>
      </c>
      <c r="C36" s="114">
        <v>2014</v>
      </c>
      <c r="D36" s="114">
        <v>1017.04</v>
      </c>
      <c r="E36" s="114"/>
      <c r="F36" s="114"/>
      <c r="G36" s="121"/>
      <c r="H36" s="1"/>
      <c r="I36" s="1"/>
      <c r="J36" s="1"/>
      <c r="K36" s="1"/>
      <c r="L36" s="1"/>
      <c r="M36" s="1"/>
      <c r="N36" s="1"/>
      <c r="O36" s="1"/>
    </row>
    <row r="37" spans="1:15" ht="31.5">
      <c r="A37" s="120">
        <v>4</v>
      </c>
      <c r="B37" s="114" t="s">
        <v>128</v>
      </c>
      <c r="C37" s="114">
        <v>2014</v>
      </c>
      <c r="D37" s="114">
        <v>931.15</v>
      </c>
      <c r="E37" s="114"/>
      <c r="F37" s="114"/>
      <c r="G37" s="121"/>
      <c r="H37" s="1"/>
      <c r="I37" s="1"/>
      <c r="J37" s="1"/>
      <c r="K37" s="1"/>
      <c r="L37" s="1"/>
      <c r="M37" s="1"/>
      <c r="N37" s="1"/>
      <c r="O37" s="1"/>
    </row>
    <row r="38" spans="1:15" ht="63">
      <c r="A38" s="55">
        <v>5</v>
      </c>
      <c r="B38" s="29" t="s">
        <v>129</v>
      </c>
      <c r="C38" s="29">
        <v>2014</v>
      </c>
      <c r="D38" s="29">
        <v>214.89</v>
      </c>
      <c r="E38" s="114" t="s">
        <v>126</v>
      </c>
      <c r="F38" s="29"/>
      <c r="G38" s="56"/>
      <c r="H38" s="1"/>
      <c r="I38" s="1"/>
      <c r="J38" s="1"/>
      <c r="K38" s="1"/>
      <c r="L38" s="1"/>
      <c r="M38" s="1"/>
      <c r="N38" s="1"/>
      <c r="O38" s="1"/>
    </row>
    <row r="39" spans="1:15" ht="12.75">
      <c r="A39" s="55"/>
      <c r="B39" s="29"/>
      <c r="C39" s="29"/>
      <c r="D39" s="29"/>
      <c r="E39" s="29"/>
      <c r="F39" s="29"/>
      <c r="G39" s="56"/>
      <c r="H39" s="1"/>
      <c r="I39" s="1"/>
      <c r="J39" s="1"/>
      <c r="K39" s="1"/>
      <c r="L39" s="1"/>
      <c r="M39" s="1"/>
      <c r="N39" s="1"/>
      <c r="O39" s="1"/>
    </row>
    <row r="40" spans="1:15" ht="12.75">
      <c r="A40" s="55"/>
      <c r="B40" s="29"/>
      <c r="C40" s="29"/>
      <c r="D40" s="29"/>
      <c r="E40" s="29"/>
      <c r="F40" s="29"/>
      <c r="G40" s="56"/>
      <c r="H40" s="1"/>
      <c r="I40" s="1"/>
      <c r="J40" s="1"/>
      <c r="K40" s="1"/>
      <c r="L40" s="1"/>
      <c r="M40" s="1"/>
      <c r="N40" s="1"/>
      <c r="O40" s="1"/>
    </row>
    <row r="41" spans="1:15" ht="12.75">
      <c r="A41" s="55"/>
      <c r="B41" s="29"/>
      <c r="C41" s="29"/>
      <c r="D41" s="29"/>
      <c r="E41" s="29"/>
      <c r="F41" s="29"/>
      <c r="G41" s="56"/>
      <c r="H41" s="1"/>
      <c r="I41" s="1"/>
      <c r="J41" s="1"/>
      <c r="K41" s="1"/>
      <c r="L41" s="1"/>
      <c r="M41" s="1"/>
      <c r="N41" s="1"/>
      <c r="O41" s="1"/>
    </row>
    <row r="42" spans="1:15" ht="12.75">
      <c r="A42" s="55"/>
      <c r="B42" s="29"/>
      <c r="C42" s="29"/>
      <c r="D42" s="29"/>
      <c r="E42" s="29"/>
      <c r="F42" s="29"/>
      <c r="G42" s="56"/>
      <c r="H42" s="1"/>
      <c r="I42" s="1"/>
      <c r="J42" s="1"/>
      <c r="K42" s="1"/>
      <c r="L42" s="1"/>
      <c r="M42" s="1"/>
      <c r="N42" s="1"/>
      <c r="O42" s="1"/>
    </row>
    <row r="43" spans="1:15" ht="12.75">
      <c r="A43" s="55"/>
      <c r="B43" s="29"/>
      <c r="C43" s="29"/>
      <c r="D43" s="29"/>
      <c r="E43" s="29"/>
      <c r="F43" s="29"/>
      <c r="G43" s="56"/>
      <c r="H43" s="1"/>
      <c r="I43" s="1"/>
      <c r="J43" s="1"/>
      <c r="K43" s="1"/>
      <c r="L43" s="1"/>
      <c r="M43" s="1"/>
      <c r="N43" s="1"/>
      <c r="O43" s="1"/>
    </row>
    <row r="44" spans="1:15" ht="12.75">
      <c r="A44" s="55"/>
      <c r="B44" s="29"/>
      <c r="C44" s="29"/>
      <c r="D44" s="29"/>
      <c r="E44" s="29"/>
      <c r="F44" s="29"/>
      <c r="G44" s="56"/>
      <c r="H44" s="1"/>
      <c r="I44" s="1"/>
      <c r="J44" s="1"/>
      <c r="K44" s="1"/>
      <c r="L44" s="1"/>
      <c r="M44" s="1"/>
      <c r="N44" s="1"/>
      <c r="O44" s="1"/>
    </row>
    <row r="45" spans="1:15" ht="12.75">
      <c r="A45" s="55"/>
      <c r="B45" s="29"/>
      <c r="C45" s="29"/>
      <c r="D45" s="29"/>
      <c r="E45" s="29"/>
      <c r="F45" s="29"/>
      <c r="G45" s="56"/>
      <c r="H45" s="1"/>
      <c r="I45" s="1"/>
      <c r="J45" s="1"/>
      <c r="K45" s="1"/>
      <c r="L45" s="1"/>
      <c r="M45" s="1"/>
      <c r="N45" s="1"/>
      <c r="O45" s="1"/>
    </row>
    <row r="46" spans="1:15" ht="12.75">
      <c r="A46" s="55"/>
      <c r="B46" s="29"/>
      <c r="C46" s="29"/>
      <c r="D46" s="29"/>
      <c r="E46" s="29"/>
      <c r="F46" s="29"/>
      <c r="G46" s="56"/>
      <c r="H46" s="1"/>
      <c r="I46" s="1"/>
      <c r="J46" s="1"/>
      <c r="K46" s="1"/>
      <c r="L46" s="1"/>
      <c r="M46" s="1"/>
      <c r="N46" s="1"/>
      <c r="O46" s="1"/>
    </row>
    <row r="47" spans="1:15" ht="12.75">
      <c r="A47" s="55"/>
      <c r="B47" s="29"/>
      <c r="C47" s="29"/>
      <c r="D47" s="29"/>
      <c r="E47" s="29"/>
      <c r="F47" s="29"/>
      <c r="G47" s="56"/>
      <c r="H47" s="1"/>
      <c r="I47" s="1"/>
      <c r="J47" s="1"/>
      <c r="K47" s="1"/>
      <c r="L47" s="1"/>
      <c r="M47" s="1"/>
      <c r="N47" s="1"/>
      <c r="O47" s="1"/>
    </row>
    <row r="48" spans="1:15" ht="12.75">
      <c r="A48" s="55"/>
      <c r="B48" s="29"/>
      <c r="C48" s="29"/>
      <c r="D48" s="29"/>
      <c r="E48" s="29"/>
      <c r="F48" s="29"/>
      <c r="G48" s="56"/>
      <c r="H48" s="1"/>
      <c r="I48" s="1"/>
      <c r="J48" s="1"/>
      <c r="K48" s="1"/>
      <c r="L48" s="1"/>
      <c r="M48" s="1"/>
      <c r="N48" s="1"/>
      <c r="O48" s="1"/>
    </row>
    <row r="49" spans="1:15" ht="12.75">
      <c r="A49" s="55"/>
      <c r="B49" s="29"/>
      <c r="C49" s="29"/>
      <c r="D49" s="29"/>
      <c r="E49" s="29"/>
      <c r="F49" s="29"/>
      <c r="G49" s="56"/>
      <c r="H49" s="1"/>
      <c r="I49" s="1"/>
      <c r="J49" s="1"/>
      <c r="K49" s="1"/>
      <c r="L49" s="1"/>
      <c r="M49" s="1"/>
      <c r="N49" s="1"/>
      <c r="O49" s="1"/>
    </row>
    <row r="50" spans="1:15" ht="12.75">
      <c r="A50" s="55"/>
      <c r="B50" s="29"/>
      <c r="C50" s="29"/>
      <c r="D50" s="29"/>
      <c r="E50" s="29"/>
      <c r="F50" s="29"/>
      <c r="G50" s="56"/>
      <c r="H50" s="1"/>
      <c r="I50" s="1"/>
      <c r="J50" s="1"/>
      <c r="K50" s="1"/>
      <c r="L50" s="1"/>
      <c r="M50" s="1"/>
      <c r="N50" s="1"/>
      <c r="O50" s="1"/>
    </row>
    <row r="51" spans="1:15" ht="12.75">
      <c r="A51" s="55"/>
      <c r="B51" s="29"/>
      <c r="C51" s="29"/>
      <c r="D51" s="29"/>
      <c r="E51" s="29"/>
      <c r="F51" s="29"/>
      <c r="G51" s="56"/>
      <c r="H51" s="1"/>
      <c r="I51" s="1"/>
      <c r="J51" s="1"/>
      <c r="K51" s="1"/>
      <c r="L51" s="1"/>
      <c r="M51" s="1"/>
      <c r="N51" s="1"/>
      <c r="O51" s="1"/>
    </row>
    <row r="52" spans="1:15" ht="12.75">
      <c r="A52" s="55"/>
      <c r="B52" s="29"/>
      <c r="C52" s="29"/>
      <c r="D52" s="29"/>
      <c r="E52" s="29"/>
      <c r="F52" s="29"/>
      <c r="G52" s="56"/>
      <c r="H52" s="1"/>
      <c r="I52" s="1"/>
      <c r="J52" s="1"/>
      <c r="K52" s="1"/>
      <c r="L52" s="1"/>
      <c r="M52" s="1"/>
      <c r="N52" s="1"/>
      <c r="O52" s="1"/>
    </row>
    <row r="53" spans="1:15" ht="12.75">
      <c r="A53" s="55"/>
      <c r="B53" s="29"/>
      <c r="C53" s="29"/>
      <c r="D53" s="29"/>
      <c r="E53" s="29"/>
      <c r="F53" s="29"/>
      <c r="G53" s="56"/>
      <c r="H53" s="1"/>
      <c r="I53" s="1"/>
      <c r="J53" s="1"/>
      <c r="K53" s="1"/>
      <c r="L53" s="1"/>
      <c r="M53" s="1"/>
      <c r="N53" s="1"/>
      <c r="O53" s="1"/>
    </row>
    <row r="54" spans="1:15" ht="12.75">
      <c r="A54" s="55"/>
      <c r="B54" s="29"/>
      <c r="C54" s="29"/>
      <c r="D54" s="29"/>
      <c r="E54" s="29"/>
      <c r="F54" s="29"/>
      <c r="G54" s="56"/>
      <c r="H54" s="1"/>
      <c r="I54" s="1"/>
      <c r="J54" s="1"/>
      <c r="K54" s="1"/>
      <c r="L54" s="1"/>
      <c r="M54" s="1"/>
      <c r="N54" s="1"/>
      <c r="O54" s="1"/>
    </row>
    <row r="55" spans="1:15" ht="12.75">
      <c r="A55" s="55"/>
      <c r="B55" s="29"/>
      <c r="C55" s="29"/>
      <c r="D55" s="29"/>
      <c r="E55" s="29"/>
      <c r="F55" s="29"/>
      <c r="G55" s="56"/>
      <c r="H55" s="1"/>
      <c r="I55" s="1"/>
      <c r="J55" s="1"/>
      <c r="K55" s="1"/>
      <c r="L55" s="1"/>
      <c r="M55" s="1"/>
      <c r="N55" s="1"/>
      <c r="O55" s="1"/>
    </row>
    <row r="56" spans="1:15" ht="12.75">
      <c r="A56" s="55"/>
      <c r="B56" s="29"/>
      <c r="C56" s="29"/>
      <c r="D56" s="29"/>
      <c r="E56" s="29"/>
      <c r="F56" s="29"/>
      <c r="G56" s="56"/>
      <c r="H56" s="1"/>
      <c r="I56" s="1"/>
      <c r="J56" s="1"/>
      <c r="K56" s="1"/>
      <c r="L56" s="1"/>
      <c r="M56" s="1"/>
      <c r="N56" s="1"/>
      <c r="O56" s="1"/>
    </row>
    <row r="57" spans="1:15" ht="12.75">
      <c r="A57" s="55"/>
      <c r="B57" s="29"/>
      <c r="C57" s="29"/>
      <c r="D57" s="29"/>
      <c r="E57" s="29"/>
      <c r="F57" s="29"/>
      <c r="G57" s="56"/>
      <c r="H57" s="1"/>
      <c r="I57" s="1"/>
      <c r="J57" s="1"/>
      <c r="K57" s="1"/>
      <c r="L57" s="1"/>
      <c r="M57" s="1"/>
      <c r="N57" s="1"/>
      <c r="O57" s="1"/>
    </row>
    <row r="58" spans="1:15" ht="12.75">
      <c r="A58" s="55"/>
      <c r="B58" s="29"/>
      <c r="C58" s="29"/>
      <c r="D58" s="29"/>
      <c r="E58" s="29"/>
      <c r="F58" s="29"/>
      <c r="G58" s="56"/>
      <c r="H58" s="1"/>
      <c r="I58" s="1"/>
      <c r="J58" s="1"/>
      <c r="K58" s="1"/>
      <c r="L58" s="1"/>
      <c r="M58" s="1"/>
      <c r="N58" s="1"/>
      <c r="O58" s="1"/>
    </row>
    <row r="59" spans="1:15" ht="12.75">
      <c r="A59" s="55"/>
      <c r="B59" s="29"/>
      <c r="C59" s="29"/>
      <c r="D59" s="29"/>
      <c r="E59" s="29"/>
      <c r="F59" s="29"/>
      <c r="G59" s="56"/>
      <c r="H59" s="1"/>
      <c r="I59" s="1"/>
      <c r="J59" s="1"/>
      <c r="K59" s="1"/>
      <c r="L59" s="1"/>
      <c r="M59" s="1"/>
      <c r="N59" s="1"/>
      <c r="O59" s="1"/>
    </row>
    <row r="60" spans="1:15" ht="12.75">
      <c r="A60" s="55"/>
      <c r="B60" s="29"/>
      <c r="C60" s="29"/>
      <c r="D60" s="29"/>
      <c r="E60" s="29"/>
      <c r="F60" s="29"/>
      <c r="G60" s="56"/>
      <c r="H60" s="1"/>
      <c r="I60" s="1"/>
      <c r="J60" s="1"/>
      <c r="K60" s="1"/>
      <c r="L60" s="1"/>
      <c r="M60" s="1"/>
      <c r="N60" s="1"/>
      <c r="O60" s="1"/>
    </row>
    <row r="61" spans="1:15" ht="13.5" thickBot="1">
      <c r="A61" s="71"/>
      <c r="B61" s="72"/>
      <c r="C61" s="72"/>
      <c r="D61" s="72"/>
      <c r="E61" s="72"/>
      <c r="F61" s="72"/>
      <c r="G61" s="73"/>
      <c r="H61" s="1"/>
      <c r="I61" s="1"/>
      <c r="J61" s="1"/>
      <c r="K61" s="1"/>
      <c r="L61" s="1"/>
      <c r="M61" s="1"/>
      <c r="N61" s="1"/>
      <c r="O61" s="1"/>
    </row>
    <row r="62" spans="1:15" ht="13.5" thickBot="1">
      <c r="A62" s="74"/>
      <c r="B62" s="75"/>
      <c r="C62" s="75"/>
      <c r="D62" s="77">
        <f>SUM(D34:D61)</f>
        <v>2660.0099999999998</v>
      </c>
      <c r="E62" s="75"/>
      <c r="F62" s="77">
        <f>SUM(F34:F61)</f>
        <v>0</v>
      </c>
      <c r="G62" s="76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thickBot="1">
      <c r="A66" s="49" t="s">
        <v>95</v>
      </c>
      <c r="B66" s="1"/>
      <c r="C66" s="1"/>
      <c r="D66" s="1"/>
      <c r="E66" s="1"/>
      <c r="F66" s="1"/>
      <c r="G66" s="1"/>
      <c r="H66" s="113" t="s">
        <v>85</v>
      </c>
      <c r="I66" s="1"/>
      <c r="J66" s="1"/>
      <c r="K66" s="1"/>
      <c r="L66" s="1"/>
      <c r="M66" s="1"/>
      <c r="N66" s="1"/>
      <c r="O66" s="1"/>
    </row>
    <row r="67" spans="1:15" ht="12.75" customHeight="1">
      <c r="A67" s="151" t="s">
        <v>2</v>
      </c>
      <c r="B67" s="151" t="s">
        <v>71</v>
      </c>
      <c r="C67" s="179" t="s">
        <v>48</v>
      </c>
      <c r="D67" s="153" t="s">
        <v>117</v>
      </c>
      <c r="E67" s="154"/>
      <c r="F67" s="153" t="s">
        <v>119</v>
      </c>
      <c r="G67" s="155"/>
      <c r="H67" s="156"/>
      <c r="I67" s="157" t="s">
        <v>121</v>
      </c>
      <c r="J67" s="158"/>
      <c r="K67" s="159"/>
      <c r="L67" s="1"/>
      <c r="M67" s="1"/>
      <c r="N67" s="1"/>
      <c r="O67" s="1"/>
    </row>
    <row r="68" spans="1:15" ht="51.75" thickBot="1">
      <c r="A68" s="152"/>
      <c r="B68" s="152"/>
      <c r="C68" s="180"/>
      <c r="D68" s="58" t="s">
        <v>33</v>
      </c>
      <c r="E68" s="59" t="s">
        <v>46</v>
      </c>
      <c r="F68" s="58" t="s">
        <v>33</v>
      </c>
      <c r="G68" s="60" t="s">
        <v>118</v>
      </c>
      <c r="H68" s="59" t="s">
        <v>34</v>
      </c>
      <c r="I68" s="58" t="s">
        <v>54</v>
      </c>
      <c r="J68" s="60" t="s">
        <v>53</v>
      </c>
      <c r="K68" s="59" t="s">
        <v>70</v>
      </c>
      <c r="L68" s="1"/>
      <c r="M68" s="1"/>
      <c r="N68" s="1"/>
      <c r="O68" s="1"/>
    </row>
    <row r="69" spans="1:15" ht="12.75">
      <c r="A69" s="91" t="s">
        <v>73</v>
      </c>
      <c r="B69" s="79" t="s">
        <v>74</v>
      </c>
      <c r="C69" s="92">
        <v>3</v>
      </c>
      <c r="D69" s="93">
        <v>4</v>
      </c>
      <c r="E69" s="93">
        <v>5</v>
      </c>
      <c r="F69" s="93">
        <v>6</v>
      </c>
      <c r="G69" s="93">
        <v>7</v>
      </c>
      <c r="H69" s="93">
        <v>8</v>
      </c>
      <c r="I69" s="93">
        <v>9</v>
      </c>
      <c r="J69" s="93">
        <v>10</v>
      </c>
      <c r="K69" s="94">
        <v>11</v>
      </c>
      <c r="L69" s="1"/>
      <c r="M69" s="1"/>
      <c r="N69" s="1"/>
      <c r="O69" s="1"/>
    </row>
    <row r="70" spans="1:15" ht="12.75">
      <c r="A70" s="84"/>
      <c r="B70" s="85"/>
      <c r="C70" s="85"/>
      <c r="D70" s="23"/>
      <c r="E70" s="23"/>
      <c r="F70" s="23"/>
      <c r="G70" s="23"/>
      <c r="H70" s="23"/>
      <c r="I70" s="23"/>
      <c r="J70" s="23"/>
      <c r="K70" s="65"/>
      <c r="L70" s="1"/>
      <c r="M70" s="1"/>
      <c r="N70" s="1"/>
      <c r="O70" s="1"/>
    </row>
    <row r="71" spans="1:15" ht="12.75">
      <c r="A71" s="83"/>
      <c r="B71" s="78" t="s">
        <v>86</v>
      </c>
      <c r="C71" s="100" t="s">
        <v>99</v>
      </c>
      <c r="D71" s="29">
        <v>1319.9</v>
      </c>
      <c r="E71" s="29">
        <v>1596</v>
      </c>
      <c r="F71" s="29">
        <v>1596.5</v>
      </c>
      <c r="G71" s="29"/>
      <c r="H71" s="29">
        <v>1596</v>
      </c>
      <c r="I71" s="29">
        <v>1596</v>
      </c>
      <c r="J71" s="29"/>
      <c r="K71" s="56"/>
      <c r="L71" s="1"/>
      <c r="M71" s="1"/>
      <c r="N71" s="1"/>
      <c r="O71" s="1"/>
    </row>
    <row r="72" spans="1:15" ht="25.5">
      <c r="A72" s="83"/>
      <c r="B72" s="78" t="s">
        <v>87</v>
      </c>
      <c r="C72" s="100" t="s">
        <v>99</v>
      </c>
      <c r="D72" s="29"/>
      <c r="E72" s="29"/>
      <c r="F72" s="29"/>
      <c r="G72" s="29"/>
      <c r="H72" s="29"/>
      <c r="I72" s="29"/>
      <c r="J72" s="29"/>
      <c r="K72" s="56"/>
      <c r="L72" s="1"/>
      <c r="M72" s="1"/>
      <c r="N72" s="1"/>
      <c r="O72" s="1"/>
    </row>
    <row r="73" spans="1:15" ht="25.5">
      <c r="A73" s="83"/>
      <c r="B73" s="78" t="s">
        <v>88</v>
      </c>
      <c r="C73" s="100" t="s">
        <v>99</v>
      </c>
      <c r="D73" s="29"/>
      <c r="E73" s="29">
        <v>570.5</v>
      </c>
      <c r="F73" s="29"/>
      <c r="G73" s="29"/>
      <c r="H73" s="29"/>
      <c r="I73" s="29"/>
      <c r="J73" s="29"/>
      <c r="K73" s="56"/>
      <c r="L73" s="1"/>
      <c r="M73" s="1"/>
      <c r="N73" s="1"/>
      <c r="O73" s="1"/>
    </row>
    <row r="74" spans="1:15" ht="26.25" thickBot="1">
      <c r="A74" s="87"/>
      <c r="B74" s="88" t="s">
        <v>89</v>
      </c>
      <c r="C74" s="100" t="s">
        <v>99</v>
      </c>
      <c r="D74" s="72">
        <v>1604.3</v>
      </c>
      <c r="E74" s="72">
        <v>18.5</v>
      </c>
      <c r="F74" s="72"/>
      <c r="G74" s="72"/>
      <c r="H74" s="72"/>
      <c r="I74" s="72"/>
      <c r="J74" s="72"/>
      <c r="K74" s="73"/>
      <c r="L74" s="1"/>
      <c r="M74" s="1"/>
      <c r="N74" s="1"/>
      <c r="O74" s="1"/>
    </row>
    <row r="75" spans="1:15" ht="40.5" customHeight="1" thickBot="1">
      <c r="A75" s="89"/>
      <c r="B75" s="95" t="s">
        <v>90</v>
      </c>
      <c r="C75" s="97" t="s">
        <v>99</v>
      </c>
      <c r="D75" s="97">
        <f>SUM(D76:D78)</f>
        <v>2674</v>
      </c>
      <c r="E75" s="97">
        <f aca="true" t="shared" si="4" ref="E75:K75">SUM(E76:E78)</f>
        <v>552</v>
      </c>
      <c r="F75" s="97">
        <f t="shared" si="4"/>
        <v>1597.5</v>
      </c>
      <c r="G75" s="97">
        <f t="shared" si="4"/>
        <v>0</v>
      </c>
      <c r="H75" s="97">
        <f t="shared" si="4"/>
        <v>561.2</v>
      </c>
      <c r="I75" s="97">
        <f t="shared" si="4"/>
        <v>1597.5</v>
      </c>
      <c r="J75" s="97">
        <f t="shared" si="4"/>
        <v>0</v>
      </c>
      <c r="K75" s="103">
        <f t="shared" si="4"/>
        <v>0</v>
      </c>
      <c r="L75" s="1"/>
      <c r="M75" s="1"/>
      <c r="N75" s="1"/>
      <c r="O75" s="1"/>
    </row>
    <row r="76" spans="1:15" ht="12.75">
      <c r="A76" s="98"/>
      <c r="B76" s="99" t="s">
        <v>91</v>
      </c>
      <c r="C76" s="101" t="s">
        <v>99</v>
      </c>
      <c r="D76" s="67">
        <v>1020.5</v>
      </c>
      <c r="E76" s="67">
        <v>552</v>
      </c>
      <c r="F76" s="67">
        <v>570.5</v>
      </c>
      <c r="G76" s="67"/>
      <c r="H76" s="67">
        <v>380.3</v>
      </c>
      <c r="I76" s="67">
        <v>570.5</v>
      </c>
      <c r="J76" s="67"/>
      <c r="K76" s="68"/>
      <c r="L76" s="1"/>
      <c r="M76" s="1"/>
      <c r="N76" s="1"/>
      <c r="O76" s="1"/>
    </row>
    <row r="77" spans="1:15" ht="25.5">
      <c r="A77" s="83"/>
      <c r="B77" s="78" t="s">
        <v>92</v>
      </c>
      <c r="C77" s="100" t="s">
        <v>99</v>
      </c>
      <c r="D77" s="29">
        <v>181.73</v>
      </c>
      <c r="E77" s="29"/>
      <c r="F77" s="29">
        <v>116.9</v>
      </c>
      <c r="G77" s="29"/>
      <c r="H77" s="29">
        <v>72</v>
      </c>
      <c r="I77" s="29">
        <v>116.9</v>
      </c>
      <c r="J77" s="29"/>
      <c r="K77" s="56"/>
      <c r="L77" s="1"/>
      <c r="M77" s="1"/>
      <c r="N77" s="1"/>
      <c r="O77" s="1"/>
    </row>
    <row r="78" spans="1:15" ht="13.5" thickBot="1">
      <c r="A78" s="66"/>
      <c r="B78" s="82" t="s">
        <v>93</v>
      </c>
      <c r="C78" s="102" t="s">
        <v>99</v>
      </c>
      <c r="D78" s="69">
        <v>1471.77</v>
      </c>
      <c r="E78" s="69"/>
      <c r="F78" s="69">
        <v>910.1</v>
      </c>
      <c r="G78" s="69"/>
      <c r="H78" s="69">
        <v>108.9</v>
      </c>
      <c r="I78" s="69">
        <v>910.1</v>
      </c>
      <c r="J78" s="69"/>
      <c r="K78" s="70"/>
      <c r="L78" s="1"/>
      <c r="M78" s="1"/>
      <c r="N78" s="1"/>
      <c r="O78" s="1"/>
    </row>
    <row r="79" spans="1:15" ht="12.75">
      <c r="A79" s="1"/>
      <c r="B79" s="1" t="s">
        <v>130</v>
      </c>
      <c r="C79" s="1"/>
      <c r="D79" s="1">
        <v>720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49" t="s">
        <v>96</v>
      </c>
      <c r="B82" s="1"/>
      <c r="C82" s="1"/>
      <c r="D82" s="1"/>
      <c r="E82" s="1"/>
      <c r="F82" s="1"/>
      <c r="G82" s="113" t="s">
        <v>100</v>
      </c>
      <c r="I82" s="1"/>
      <c r="J82" s="1"/>
      <c r="K82" s="1"/>
      <c r="L82" s="1"/>
      <c r="M82" s="1"/>
      <c r="N82" s="1"/>
      <c r="O82" s="1"/>
    </row>
    <row r="83" spans="1:15" ht="15.75">
      <c r="A83" s="1"/>
      <c r="B83" s="122" t="s">
        <v>101</v>
      </c>
      <c r="C83" s="1"/>
      <c r="D83" s="1"/>
      <c r="E83" s="1"/>
      <c r="F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22" t="s">
        <v>102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22" t="s">
        <v>112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thickBot="1">
      <c r="A87" s="165" t="s">
        <v>2</v>
      </c>
      <c r="B87" s="165" t="s">
        <v>109</v>
      </c>
      <c r="C87" s="165" t="s">
        <v>108</v>
      </c>
      <c r="D87" s="165" t="s">
        <v>110</v>
      </c>
      <c r="E87" s="160" t="s">
        <v>104</v>
      </c>
      <c r="F87" s="161"/>
      <c r="G87" s="162"/>
      <c r="H87" s="1"/>
      <c r="I87" s="1"/>
      <c r="J87" s="1"/>
      <c r="K87" s="1"/>
      <c r="L87" s="1"/>
      <c r="M87" s="1"/>
      <c r="N87" s="1"/>
      <c r="O87" s="1"/>
    </row>
    <row r="88" spans="1:15" ht="12.75" customHeight="1">
      <c r="A88" s="166"/>
      <c r="B88" s="166"/>
      <c r="C88" s="166"/>
      <c r="D88" s="166"/>
      <c r="E88" s="163" t="s">
        <v>111</v>
      </c>
      <c r="F88" s="163" t="s">
        <v>55</v>
      </c>
      <c r="G88" s="163" t="s">
        <v>105</v>
      </c>
      <c r="H88" s="1"/>
      <c r="I88" s="1"/>
      <c r="J88" s="1"/>
      <c r="K88" s="1"/>
      <c r="L88" s="1"/>
      <c r="M88" s="1"/>
      <c r="N88" s="1"/>
      <c r="O88" s="1"/>
    </row>
    <row r="89" spans="1:15" ht="13.5" customHeight="1" thickBot="1">
      <c r="A89" s="167"/>
      <c r="B89" s="167"/>
      <c r="C89" s="167"/>
      <c r="D89" s="167"/>
      <c r="E89" s="167"/>
      <c r="F89" s="167"/>
      <c r="G89" s="164"/>
      <c r="H89" s="1"/>
      <c r="I89" s="1"/>
      <c r="J89" s="1"/>
      <c r="K89" s="1"/>
      <c r="L89" s="1"/>
      <c r="M89" s="1"/>
      <c r="N89" s="1"/>
      <c r="O89" s="1"/>
    </row>
    <row r="90" spans="1:15" ht="16.5" thickBot="1">
      <c r="A90" s="116">
        <v>1</v>
      </c>
      <c r="B90" s="117">
        <v>2</v>
      </c>
      <c r="C90" s="117">
        <v>3</v>
      </c>
      <c r="D90" s="117">
        <v>4</v>
      </c>
      <c r="E90" s="117">
        <v>5</v>
      </c>
      <c r="F90" s="117">
        <v>6</v>
      </c>
      <c r="G90" s="117">
        <v>7</v>
      </c>
      <c r="H90" s="1"/>
      <c r="I90" s="1"/>
      <c r="J90" s="1"/>
      <c r="K90" s="1"/>
      <c r="L90" s="1"/>
      <c r="M90" s="1"/>
      <c r="N90" s="1"/>
      <c r="O90" s="1"/>
    </row>
    <row r="91" spans="1:15" ht="31.5">
      <c r="A91" s="118" t="s">
        <v>106</v>
      </c>
      <c r="B91" s="115" t="s">
        <v>131</v>
      </c>
      <c r="C91" s="115">
        <v>2014</v>
      </c>
      <c r="D91" s="115">
        <v>252.12</v>
      </c>
      <c r="E91" s="115"/>
      <c r="F91" s="115"/>
      <c r="G91" s="119"/>
      <c r="H91" s="1"/>
      <c r="I91" s="1"/>
      <c r="J91" s="1"/>
      <c r="K91" s="1"/>
      <c r="L91" s="1"/>
      <c r="M91" s="1"/>
      <c r="N91" s="1"/>
      <c r="O91" s="1"/>
    </row>
    <row r="92" spans="1:15" ht="47.25">
      <c r="A92" s="120" t="s">
        <v>107</v>
      </c>
      <c r="B92" s="114" t="s">
        <v>132</v>
      </c>
      <c r="C92" s="114">
        <v>2014</v>
      </c>
      <c r="D92" s="114">
        <v>71.33</v>
      </c>
      <c r="E92" s="114"/>
      <c r="F92" s="114"/>
      <c r="G92" s="121"/>
      <c r="H92" s="1"/>
      <c r="I92" s="1"/>
      <c r="J92" s="1"/>
      <c r="K92" s="1"/>
      <c r="L92" s="1"/>
      <c r="M92" s="1"/>
      <c r="N92" s="1"/>
      <c r="O92" s="1"/>
    </row>
    <row r="93" spans="1:15" ht="47.25">
      <c r="A93" s="120">
        <v>3</v>
      </c>
      <c r="B93" s="114" t="s">
        <v>133</v>
      </c>
      <c r="C93" s="114">
        <v>2014</v>
      </c>
      <c r="D93" s="114">
        <v>235.24</v>
      </c>
      <c r="E93" s="114"/>
      <c r="F93" s="114"/>
      <c r="G93" s="121"/>
      <c r="H93" s="1"/>
      <c r="I93" s="1"/>
      <c r="J93" s="1"/>
      <c r="K93" s="1"/>
      <c r="L93" s="1"/>
      <c r="M93" s="1"/>
      <c r="N93" s="1"/>
      <c r="O93" s="1"/>
    </row>
    <row r="94" spans="1:15" ht="15.75">
      <c r="A94" s="120"/>
      <c r="B94" s="114"/>
      <c r="C94" s="114"/>
      <c r="D94" s="114"/>
      <c r="E94" s="114"/>
      <c r="F94" s="114"/>
      <c r="G94" s="121"/>
      <c r="H94" s="1"/>
      <c r="I94" s="1"/>
      <c r="J94" s="1"/>
      <c r="K94" s="1"/>
      <c r="L94" s="1"/>
      <c r="M94" s="1"/>
      <c r="N94" s="1"/>
      <c r="O94" s="1"/>
    </row>
    <row r="95" spans="1:15" ht="12.75">
      <c r="A95" s="55"/>
      <c r="B95" s="29"/>
      <c r="C95" s="29"/>
      <c r="D95" s="29"/>
      <c r="E95" s="29"/>
      <c r="F95" s="29"/>
      <c r="G95" s="56"/>
      <c r="H95" s="1"/>
      <c r="I95" s="1"/>
      <c r="J95" s="1"/>
      <c r="K95" s="1"/>
      <c r="L95" s="1"/>
      <c r="M95" s="1"/>
      <c r="N95" s="1"/>
      <c r="O95" s="1"/>
    </row>
    <row r="96" spans="1:15" ht="12.75">
      <c r="A96" s="55"/>
      <c r="B96" s="29"/>
      <c r="C96" s="29"/>
      <c r="D96" s="29"/>
      <c r="E96" s="29"/>
      <c r="F96" s="29"/>
      <c r="G96" s="56"/>
      <c r="H96" s="1"/>
      <c r="I96" s="1"/>
      <c r="J96" s="1"/>
      <c r="K96" s="1"/>
      <c r="L96" s="1"/>
      <c r="M96" s="1"/>
      <c r="N96" s="1"/>
      <c r="O96" s="1"/>
    </row>
    <row r="97" spans="1:15" ht="12.75">
      <c r="A97" s="55"/>
      <c r="B97" s="29"/>
      <c r="C97" s="29"/>
      <c r="D97" s="29"/>
      <c r="E97" s="29"/>
      <c r="F97" s="29"/>
      <c r="G97" s="56"/>
      <c r="H97" s="1"/>
      <c r="I97" s="1"/>
      <c r="J97" s="1"/>
      <c r="K97" s="1"/>
      <c r="L97" s="1"/>
      <c r="M97" s="1"/>
      <c r="N97" s="1"/>
      <c r="O97" s="1"/>
    </row>
    <row r="98" spans="1:15" ht="12.75">
      <c r="A98" s="55"/>
      <c r="B98" s="29"/>
      <c r="C98" s="29"/>
      <c r="D98" s="29"/>
      <c r="E98" s="29"/>
      <c r="F98" s="29"/>
      <c r="G98" s="56"/>
      <c r="H98" s="1"/>
      <c r="I98" s="1"/>
      <c r="J98" s="1"/>
      <c r="K98" s="1"/>
      <c r="L98" s="1"/>
      <c r="M98" s="1"/>
      <c r="N98" s="1"/>
      <c r="O98" s="1"/>
    </row>
    <row r="99" spans="1:15" ht="12.75">
      <c r="A99" s="55"/>
      <c r="B99" s="29"/>
      <c r="C99" s="29"/>
      <c r="D99" s="29"/>
      <c r="E99" s="29"/>
      <c r="F99" s="29"/>
      <c r="G99" s="56"/>
      <c r="H99" s="1"/>
      <c r="I99" s="1"/>
      <c r="J99" s="1"/>
      <c r="K99" s="1"/>
      <c r="L99" s="1"/>
      <c r="M99" s="1"/>
      <c r="N99" s="1"/>
      <c r="O99" s="1"/>
    </row>
    <row r="100" spans="1:15" ht="12.75">
      <c r="A100" s="55"/>
      <c r="B100" s="29"/>
      <c r="C100" s="29"/>
      <c r="D100" s="29"/>
      <c r="E100" s="29"/>
      <c r="F100" s="29"/>
      <c r="G100" s="56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55"/>
      <c r="B101" s="29"/>
      <c r="C101" s="29"/>
      <c r="D101" s="29"/>
      <c r="E101" s="29"/>
      <c r="F101" s="29"/>
      <c r="G101" s="56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55"/>
      <c r="B102" s="29"/>
      <c r="C102" s="29"/>
      <c r="D102" s="29"/>
      <c r="E102" s="29"/>
      <c r="F102" s="29"/>
      <c r="G102" s="56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55"/>
      <c r="B103" s="29"/>
      <c r="C103" s="29"/>
      <c r="D103" s="29"/>
      <c r="E103" s="29"/>
      <c r="F103" s="29"/>
      <c r="G103" s="56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55"/>
      <c r="B104" s="29"/>
      <c r="C104" s="29"/>
      <c r="D104" s="29"/>
      <c r="E104" s="29"/>
      <c r="F104" s="29"/>
      <c r="G104" s="56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55"/>
      <c r="B105" s="29"/>
      <c r="C105" s="29"/>
      <c r="D105" s="29"/>
      <c r="E105" s="29"/>
      <c r="F105" s="29"/>
      <c r="G105" s="56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55"/>
      <c r="B106" s="29"/>
      <c r="C106" s="29"/>
      <c r="D106" s="29"/>
      <c r="E106" s="29"/>
      <c r="F106" s="29"/>
      <c r="G106" s="56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55"/>
      <c r="B107" s="29"/>
      <c r="C107" s="29"/>
      <c r="D107" s="29"/>
      <c r="E107" s="29"/>
      <c r="F107" s="29"/>
      <c r="G107" s="56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55"/>
      <c r="B108" s="29"/>
      <c r="C108" s="29"/>
      <c r="D108" s="29"/>
      <c r="E108" s="29"/>
      <c r="F108" s="29"/>
      <c r="G108" s="56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55"/>
      <c r="B109" s="29"/>
      <c r="C109" s="29"/>
      <c r="D109" s="29"/>
      <c r="E109" s="29"/>
      <c r="F109" s="29"/>
      <c r="G109" s="56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55"/>
      <c r="B110" s="29"/>
      <c r="C110" s="29"/>
      <c r="D110" s="29"/>
      <c r="E110" s="29"/>
      <c r="F110" s="29"/>
      <c r="G110" s="56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55"/>
      <c r="B111" s="29"/>
      <c r="C111" s="29"/>
      <c r="D111" s="29"/>
      <c r="E111" s="29"/>
      <c r="F111" s="29"/>
      <c r="G111" s="56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55"/>
      <c r="B112" s="29"/>
      <c r="C112" s="29"/>
      <c r="D112" s="29"/>
      <c r="E112" s="29"/>
      <c r="F112" s="29"/>
      <c r="G112" s="56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55"/>
      <c r="B113" s="29"/>
      <c r="C113" s="29"/>
      <c r="D113" s="29"/>
      <c r="E113" s="29"/>
      <c r="F113" s="29"/>
      <c r="G113" s="56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55"/>
      <c r="B114" s="29"/>
      <c r="C114" s="29"/>
      <c r="D114" s="29"/>
      <c r="E114" s="29"/>
      <c r="F114" s="29"/>
      <c r="G114" s="56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55"/>
      <c r="B115" s="29"/>
      <c r="C115" s="29"/>
      <c r="D115" s="29"/>
      <c r="E115" s="29"/>
      <c r="F115" s="29"/>
      <c r="G115" s="56"/>
      <c r="H115" s="1"/>
      <c r="I115" s="1"/>
      <c r="J115" s="1"/>
      <c r="K115" s="1"/>
      <c r="L115" s="1"/>
      <c r="M115" s="1"/>
      <c r="N115" s="1"/>
      <c r="O115" s="1"/>
    </row>
    <row r="116" spans="1:7" ht="12.75">
      <c r="A116" s="55"/>
      <c r="B116" s="29"/>
      <c r="C116" s="29"/>
      <c r="D116" s="29"/>
      <c r="E116" s="29"/>
      <c r="F116" s="29"/>
      <c r="G116" s="56"/>
    </row>
    <row r="117" spans="1:7" ht="12.75">
      <c r="A117" s="55"/>
      <c r="B117" s="29"/>
      <c r="C117" s="29"/>
      <c r="D117" s="29"/>
      <c r="E117" s="29"/>
      <c r="F117" s="29"/>
      <c r="G117" s="56"/>
    </row>
    <row r="118" spans="1:7" ht="13.5" thickBot="1">
      <c r="A118" s="71"/>
      <c r="B118" s="72"/>
      <c r="C118" s="72"/>
      <c r="D118" s="72"/>
      <c r="E118" s="72"/>
      <c r="F118" s="72"/>
      <c r="G118" s="73"/>
    </row>
    <row r="119" spans="1:7" ht="13.5" thickBot="1">
      <c r="A119" s="74"/>
      <c r="B119" s="75"/>
      <c r="C119" s="75"/>
      <c r="D119" s="77">
        <f>SUM(D91:D118)</f>
        <v>558.69</v>
      </c>
      <c r="E119" s="75"/>
      <c r="F119" s="77">
        <f>SUM(F91:F118)</f>
        <v>0</v>
      </c>
      <c r="G119" s="76"/>
    </row>
  </sheetData>
  <sheetProtection/>
  <mergeCells count="28">
    <mergeCell ref="A87:A89"/>
    <mergeCell ref="B87:B89"/>
    <mergeCell ref="C87:C89"/>
    <mergeCell ref="D87:D89"/>
    <mergeCell ref="E87:G87"/>
    <mergeCell ref="E88:E89"/>
    <mergeCell ref="F88:F89"/>
    <mergeCell ref="G88:G89"/>
    <mergeCell ref="E30:G30"/>
    <mergeCell ref="G31:G32"/>
    <mergeCell ref="D30:D32"/>
    <mergeCell ref="B30:B32"/>
    <mergeCell ref="A30:A32"/>
    <mergeCell ref="C30:C32"/>
    <mergeCell ref="F31:F32"/>
    <mergeCell ref="E31:E32"/>
    <mergeCell ref="A67:A68"/>
    <mergeCell ref="B67:B68"/>
    <mergeCell ref="C67:C68"/>
    <mergeCell ref="D67:E67"/>
    <mergeCell ref="F67:H67"/>
    <mergeCell ref="I67:K67"/>
    <mergeCell ref="A9:A10"/>
    <mergeCell ref="B9:B10"/>
    <mergeCell ref="C9:C10"/>
    <mergeCell ref="D9:E9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2012-12-26T14:34:38Z</cp:lastPrinted>
  <dcterms:created xsi:type="dcterms:W3CDTF">2011-06-16T16:00:06Z</dcterms:created>
  <dcterms:modified xsi:type="dcterms:W3CDTF">2013-05-20T07:15:26Z</dcterms:modified>
  <cp:category/>
  <cp:version/>
  <cp:contentType/>
  <cp:contentStatus/>
</cp:coreProperties>
</file>